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2120" windowHeight="4560" activeTab="6"/>
  </bookViews>
  <sheets>
    <sheet name="доходы" sheetId="1" r:id="rId1"/>
    <sheet name="виды" sheetId="2" r:id="rId2"/>
    <sheet name="вед" sheetId="3" r:id="rId3"/>
    <sheet name="подраз." sheetId="4" r:id="rId4"/>
    <sheet name="источн." sheetId="5" r:id="rId5"/>
    <sheet name="гр.,подгр." sheetId="6" r:id="rId6"/>
    <sheet name="Резерв.фонд" sheetId="7" r:id="rId7"/>
  </sheets>
  <definedNames>
    <definedName name="_xlnm.Print_Titles" localSheetId="2">'вед'!$8:$8</definedName>
    <definedName name="_xlnm.Print_Titles" localSheetId="1">'виды'!$7:$7</definedName>
    <definedName name="_xlnm.Print_Titles" localSheetId="0">'доходы'!$8:$8</definedName>
    <definedName name="_xlnm.Print_Titles" localSheetId="3">'подраз.'!$8:$8</definedName>
    <definedName name="_xlnm.Print_Area" localSheetId="0">'доходы'!$A$1:$M$62</definedName>
  </definedNames>
  <calcPr fullCalcOnLoad="1" refMode="R1C1"/>
</workbook>
</file>

<file path=xl/sharedStrings.xml><?xml version="1.0" encoding="utf-8"?>
<sst xmlns="http://schemas.openxmlformats.org/spreadsheetml/2006/main" count="916" uniqueCount="406">
  <si>
    <t>Код целевой статьи</t>
  </si>
  <si>
    <t>2-й квартал, тыс.руб.</t>
  </si>
  <si>
    <t>3-й квартал, тыс.руб.</t>
  </si>
  <si>
    <t>1.</t>
  </si>
  <si>
    <t>1.2.</t>
  </si>
  <si>
    <t>1.2.1.</t>
  </si>
  <si>
    <t>2.</t>
  </si>
  <si>
    <t>2.1.</t>
  </si>
  <si>
    <t>3.</t>
  </si>
  <si>
    <t>4.</t>
  </si>
  <si>
    <t>4.1.</t>
  </si>
  <si>
    <t>5.</t>
  </si>
  <si>
    <t>5.1.</t>
  </si>
  <si>
    <t>6.</t>
  </si>
  <si>
    <t>6.1.</t>
  </si>
  <si>
    <t>ИТОГО РАСХОДОВ</t>
  </si>
  <si>
    <t>1-й квартал,  тыс.руб.</t>
  </si>
  <si>
    <t>2-й квартал,  тыс.руб.</t>
  </si>
  <si>
    <t>3-й квартал,  тыс.руб.</t>
  </si>
  <si>
    <t>4-й квартал,  тыс.руб.</t>
  </si>
  <si>
    <t>I</t>
  </si>
  <si>
    <t>1.1.</t>
  </si>
  <si>
    <t>НАЛОГИ  НА СОВОКУПНЫЙ ДОХОД</t>
  </si>
  <si>
    <t>НАЛОГИ  НА  ИМУЩЕСТВО</t>
  </si>
  <si>
    <t>Налог на имущество физических лиц</t>
  </si>
  <si>
    <t>ИТОГО     ДОХОДОВ</t>
  </si>
  <si>
    <t>N  п/п</t>
  </si>
  <si>
    <t>4-й квартал, тыс.руб.</t>
  </si>
  <si>
    <t>1.2.2.</t>
  </si>
  <si>
    <t>Периодическая печать и издательства</t>
  </si>
  <si>
    <t>0100</t>
  </si>
  <si>
    <t>000 1 00 00000 00 0000 000</t>
  </si>
  <si>
    <t>000 1 05 00000 00 0000 000</t>
  </si>
  <si>
    <t>000 1 06 00000 00 0000 000</t>
  </si>
  <si>
    <t>000 1 09 00000 00 0000 000</t>
  </si>
  <si>
    <t>ШТРАФЫ, САНКЦИИ, ВОЗМЕЩЕНИЕ УЩЕРБА</t>
  </si>
  <si>
    <t>000 1 16 00000 00 0000 000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</si>
  <si>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</si>
  <si>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</si>
  <si>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0103</t>
  </si>
  <si>
    <t>0309</t>
  </si>
  <si>
    <t>0707</t>
  </si>
  <si>
    <t>0801</t>
  </si>
  <si>
    <t>Функционирование законодательных (представительных) органов государственной власти и местного самоуправления</t>
  </si>
  <si>
    <t>Другие общегосударственные вопросы</t>
  </si>
  <si>
    <t>0300</t>
  </si>
  <si>
    <t>0500</t>
  </si>
  <si>
    <t>0700</t>
  </si>
  <si>
    <t>Молодежная политика и оздоровление детей</t>
  </si>
  <si>
    <t>0800</t>
  </si>
  <si>
    <t>Культура</t>
  </si>
  <si>
    <t>1000</t>
  </si>
  <si>
    <t>1.3.</t>
  </si>
  <si>
    <t>1004</t>
  </si>
  <si>
    <t>182 1 06 01010 03 0000 110</t>
  </si>
  <si>
    <t>ЗАДОЛЖЕННОСТЬ  И ПЕРЕРАСЧЕТЫ ПО ОТМЕНЕННЫМ НАЛОГАМ, СБОРАМ И ИНЫМ ОБЯЗАТЕЛЬНЫМ ПЛАТЕЖАМ</t>
  </si>
  <si>
    <t>Налоги на имущество</t>
  </si>
  <si>
    <t>Налог с имущества , переходящего в порядке наследования или дарения</t>
  </si>
  <si>
    <t>182 1 09 04040 01 0000 110</t>
  </si>
  <si>
    <t>000 1 16 90000 00 0000 140</t>
  </si>
  <si>
    <t>0102</t>
  </si>
  <si>
    <t>0104</t>
  </si>
  <si>
    <t>5.1.1.</t>
  </si>
  <si>
    <t>БЕЗВОЗМЕЗДНЫЕ ПОСТУПЛЕНИЯ</t>
  </si>
  <si>
    <t>000 2 00 00000 00 0000 000</t>
  </si>
  <si>
    <t>4.1.1.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</si>
  <si>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</si>
  <si>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 , высших органов исполнительной власти субьектов Российской Федерации ,местных администраций</t>
  </si>
  <si>
    <t>Код раздела,под-раздела</t>
  </si>
  <si>
    <t>Код вида расходов</t>
  </si>
  <si>
    <t>Резервные фонды</t>
  </si>
  <si>
    <t>Код главного распорядителя бюджетных средств</t>
  </si>
  <si>
    <t>ОБЩЕГОСУДАРСТВЕННЫЕ ВОПРОСЫ</t>
  </si>
  <si>
    <t>Резервный фонд Местной администации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</si>
  <si>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</si>
  <si>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</si>
  <si>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</si>
  <si>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</si>
  <si>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4.1.2.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</si>
  <si>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</si>
  <si>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</si>
  <si>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000 1 16 90030 03 0000 140</t>
  </si>
  <si>
    <t>Штрафы за административные правонарушения в сфере благоустройства, предусмотренные Законом Санкт -Петербурга "Об административных правонарушениях в сфере благоустройства в Санкт-Петербурге"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</si>
  <si>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</si>
  <si>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6.1.1.</t>
  </si>
  <si>
    <t>1-й квартал тыс.руб.</t>
  </si>
  <si>
    <t>2-й квартал тыс.руб.</t>
  </si>
  <si>
    <t>3-й квартал тыс.руб.</t>
  </si>
  <si>
    <t>4-й квартал тыс.руб.</t>
  </si>
  <si>
    <t>2-й квартал тыс.руб</t>
  </si>
  <si>
    <t>3-й квартал тыс.руб</t>
  </si>
  <si>
    <t>2-й квартал  тыс. руб.</t>
  </si>
  <si>
    <t>000 1 16 90030 03 0200 140</t>
  </si>
  <si>
    <t>Средства, составляющие восстановительную стоимость зеленых насаждений внутриквартального  озеленения и зачисляемые в бюджеты внутригородских муниципальных образований Санкт-Петербургав соответствиис законодательством Санкт-Петербурга</t>
  </si>
  <si>
    <t>000 1 13 00000 00 0000 000</t>
  </si>
  <si>
    <t>911</t>
  </si>
  <si>
    <t>Охрана семьи и детства</t>
  </si>
  <si>
    <t>Благоустройство</t>
  </si>
  <si>
    <t>0503</t>
  </si>
  <si>
    <t>7.</t>
  </si>
  <si>
    <t>7.1.</t>
  </si>
  <si>
    <t>7.1.1.</t>
  </si>
  <si>
    <t>Код</t>
  </si>
  <si>
    <t>Наименование источников доходов</t>
  </si>
  <si>
    <t xml:space="preserve">       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</si>
  <si>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</si>
  <si>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</si>
  <si>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</si>
  <si>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</si>
  <si>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911 2 02 03024 03 0000 151</t>
  </si>
  <si>
    <t>Субвенции бюджетам внутригородских муниципальных образований городов федерального значения  Москвы и Санкт-Петербурга на выполнение  передаваемых полномочий субъектов Российской Федерации</t>
  </si>
  <si>
    <t xml:space="preserve"> 911 2 02 03027 03 0000 151 </t>
  </si>
  <si>
    <t xml:space="preserve"> 911 2 02 03027 03 0100 151 </t>
  </si>
  <si>
    <t xml:space="preserve"> 911 2 02 03027 03 0200 151 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</si>
  <si>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</t>
  </si>
  <si>
    <t>002 01 00</t>
  </si>
  <si>
    <t>Глава муниципального образования</t>
  </si>
  <si>
    <t>002 04 00</t>
  </si>
  <si>
    <t>002 05 00</t>
  </si>
  <si>
    <t>070 01 00</t>
  </si>
  <si>
    <t>Прочие расходы</t>
  </si>
  <si>
    <t>092 01 00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</si>
  <si>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</si>
  <si>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795 01 00</t>
  </si>
  <si>
    <t>Благоустройство внутридворовых и  придомовых территорий</t>
  </si>
  <si>
    <t>600 01 00</t>
  </si>
  <si>
    <t xml:space="preserve">600 01 01 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</si>
  <si>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</si>
  <si>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</si>
  <si>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600 01 03</t>
  </si>
  <si>
    <t>600 01 04</t>
  </si>
  <si>
    <t>600 02 00</t>
  </si>
  <si>
    <t>600 02 02</t>
  </si>
  <si>
    <t>Ликвидация несанкционированных свалок бытовых отходов и мусора</t>
  </si>
  <si>
    <t>600 03 00</t>
  </si>
  <si>
    <t>Озеленение территорий муниципального образования</t>
  </si>
  <si>
    <t>600 03 01</t>
  </si>
  <si>
    <t>600 03 02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</si>
  <si>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</si>
  <si>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</si>
  <si>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431 02 00</t>
  </si>
  <si>
    <t>598</t>
  </si>
  <si>
    <t>Выполнение отдельных государственных полномочий за счет субвенций из фонда компенсаций Санкт-Петербурга</t>
  </si>
  <si>
    <t>457 01 00</t>
  </si>
  <si>
    <t>000 1 16 90030 03 0100 140</t>
  </si>
  <si>
    <t>000 1 16 06000 01 0000 140</t>
  </si>
  <si>
    <t xml:space="preserve"> </t>
  </si>
  <si>
    <t>Утверждено на год                          (тыс. руб.)</t>
  </si>
  <si>
    <t>Исполнено  (тыс.руб.)</t>
  </si>
  <si>
    <t xml:space="preserve"> % испол-нения</t>
  </si>
  <si>
    <t>НАЛОГОВЫЕ И НЕНАЛОГОВЫЕ ДОХОДЫ</t>
  </si>
  <si>
    <t>ПО КОДАМ ВИДОВ ДОХОДОВ, ПОДВИДОВ ДОХОДОВ, КЛАССИФИКАЦИИ ОПЕРАЦИЙ СЕКТОРА ГОСУДАРСТВЕННОГО УПРАВЛЕНИЯ, ОТНОСЯЩИХСЯ К ДОХОДАМ БЮДЖЕТА</t>
  </si>
  <si>
    <t>НАИМЕНОВАНИЕ</t>
  </si>
  <si>
    <t>КОД</t>
  </si>
  <si>
    <t xml:space="preserve">Единый налог на вмененный доход для отдельных видов деятельности </t>
  </si>
  <si>
    <t>000 1 06 01010 03 1000 110</t>
  </si>
  <si>
    <t>000 1 06 01010 03 2000 110</t>
  </si>
  <si>
    <t>000 2 02 03027 03 0100 151</t>
  </si>
  <si>
    <t>000 2 02 03027 03 0200 151</t>
  </si>
  <si>
    <t xml:space="preserve">НАИМЕНОВАНИЕ     </t>
  </si>
  <si>
    <t>(тыс.руб.)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</si>
  <si>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</si>
  <si>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</si>
  <si>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</si>
  <si>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исполнения к плану с учетом изменений</t>
  </si>
  <si>
    <t>1.4.</t>
  </si>
  <si>
    <t>1.5.</t>
  </si>
  <si>
    <t>Приложение 6</t>
  </si>
  <si>
    <t>Код                                классификации источников финансирования дефицитов бюджетов</t>
  </si>
  <si>
    <t xml:space="preserve">Наименование </t>
  </si>
  <si>
    <t>Неисполненные назначения</t>
  </si>
  <si>
    <t>911 01 05 02 01 03 0000 510</t>
  </si>
  <si>
    <t>911 01 05 02 01 03 0000 610</t>
  </si>
  <si>
    <t>ИТОГО</t>
  </si>
  <si>
    <t>Приложение 7</t>
  </si>
  <si>
    <t xml:space="preserve">Код                                </t>
  </si>
  <si>
    <t>Наименование кода группы, подгруппы, статьи,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</si>
  <si>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000 01 05 02 01 03 0000 510</t>
  </si>
  <si>
    <t>000 01 05 00 00 00 0000 000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</si>
  <si>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</si>
  <si>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</si>
  <si>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</si>
  <si>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</si>
  <si>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000 01 05 02 01 00 0000 510</t>
  </si>
  <si>
    <t>Увеличение прочих остатков денежных средств бюджетов</t>
  </si>
  <si>
    <t>000 01 05 02 01 03 0000 610</t>
  </si>
  <si>
    <t>000 01 05 02 00 00 0000 600</t>
  </si>
  <si>
    <t>000 01 05 00 00 00 0000 600</t>
  </si>
  <si>
    <t xml:space="preserve">Уменьшение прочих  остатков  средств бюджетов </t>
  </si>
  <si>
    <t>000 01 05 02 01 00 0000 610</t>
  </si>
  <si>
    <t xml:space="preserve">Уменьшение прочих  остатков денежных  средств бюджетов </t>
  </si>
  <si>
    <t>Приложение 9</t>
  </si>
  <si>
    <t xml:space="preserve">                                                           ОБ  ИСПОЛЬЗОВАНИИ  СРЕДСТВ  РЕЗЕРВНОГО  ФОНДА </t>
  </si>
  <si>
    <t xml:space="preserve">% исполнения </t>
  </si>
  <si>
    <t>ТЫС.РУБ.</t>
  </si>
  <si>
    <t xml:space="preserve">О Т Ч Е Т </t>
  </si>
  <si>
    <t>000 2 02 03024 03 0100 151</t>
  </si>
  <si>
    <t>000 2 02 03024 03 0200 151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</si>
  <si>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</si>
  <si>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</si>
  <si>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>911 2 02 03024 03 0100 151</t>
  </si>
  <si>
    <t>911 2 02 03024 03 0200 151</t>
  </si>
  <si>
    <t>Аппарат представительного органа муниципального образования</t>
  </si>
  <si>
    <t>002 06 01</t>
  </si>
  <si>
    <t>Содержание и обеспечение деятельности местной администрации по решению вопросов местного значения</t>
  </si>
  <si>
    <t>002 06 02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</si>
  <si>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</si>
  <si>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</si>
  <si>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</si>
  <si>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600 04 00</t>
  </si>
  <si>
    <t>600 04 01</t>
  </si>
  <si>
    <t>Содержание ребенка в семье опекуна и приемной семье</t>
  </si>
  <si>
    <t>520 13 01</t>
  </si>
  <si>
    <t>Оплата труда приемного родителя</t>
  </si>
  <si>
    <t>520 13 02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</si>
  <si>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</si>
  <si>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</si>
  <si>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</si>
  <si>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ИСПОЛНЕНО     тыс. руб.</t>
  </si>
  <si>
    <t>000 1 09 04040 01 2000 110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</si>
  <si>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</si>
  <si>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</si>
  <si>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Москвы и Санкт-Петербурга на вознаграждение, причитающееся приемному родителю</t>
  </si>
  <si>
    <t xml:space="preserve">Изменение остатков средств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</si>
  <si>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</si>
  <si>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Уменьшение  остатков  средств  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</si>
  <si>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</si>
  <si>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Утверждено на год                         </t>
  </si>
  <si>
    <t xml:space="preserve">Исполнено  </t>
  </si>
  <si>
    <t>(тыс. руб.)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</si>
  <si>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</si>
  <si>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досуговых мероприятий для детей и подростков, проживающих на территории муниципального образования 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</si>
  <si>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</si>
  <si>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</si>
  <si>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</si>
  <si>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</si>
  <si>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182 1 05  01021 01 0000 110</t>
  </si>
  <si>
    <t>182 1 05  01022 01 0000 110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</si>
  <si>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</si>
  <si>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</si>
  <si>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</si>
  <si>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</si>
  <si>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182 1 05 01050 01 0000 110</t>
  </si>
  <si>
    <t xml:space="preserve">Минимальный налог, зачисляемый в бюджеты субъектов Российской Федерации 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</si>
  <si>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</si>
  <si>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</si>
  <si>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000 1 05  01021 01 1000 110</t>
  </si>
  <si>
    <t>000 1 05  01021 01 2000 110</t>
  </si>
  <si>
    <t>000 1 05  01021 01 3000 110</t>
  </si>
  <si>
    <t>000 1 05  01022 01 1000 110</t>
  </si>
  <si>
    <t>000 1 05  01022 01 2000 110</t>
  </si>
  <si>
    <t>000 1 05  01022 01 3000 110</t>
  </si>
  <si>
    <t>000 1 05 02010 02 1000 110</t>
  </si>
  <si>
    <t>000 1 05 02010 02 2000 110</t>
  </si>
  <si>
    <t>000 1 05 02010 02 3000 110</t>
  </si>
  <si>
    <t>000 1 05 02020 02 1000 110</t>
  </si>
  <si>
    <t>000 1 05 02020 02 2000 110</t>
  </si>
  <si>
    <t>000 1 05 02020 02 3000 110</t>
  </si>
  <si>
    <t>000 1 05 01011 01 1000 110</t>
  </si>
  <si>
    <t>000 1 05 01011 01 2000 110</t>
  </si>
  <si>
    <t>000 1 05 01011 01 3000 110</t>
  </si>
  <si>
    <t>000 1 05 01011 01 4000 110</t>
  </si>
  <si>
    <t>00 1 05 01012 01 1000 110</t>
  </si>
  <si>
    <t>00 1 05 01012 01 2000 110</t>
  </si>
  <si>
    <t>000 1 05 01012 01 3000 110</t>
  </si>
  <si>
    <t>000 1 05 01012 01 4000 110</t>
  </si>
  <si>
    <t>000 1 05 01050 01 1000 110</t>
  </si>
  <si>
    <t>000 1 05 01050 01 2000 110</t>
  </si>
  <si>
    <t>000 1 05  01021 01 4000 110</t>
  </si>
  <si>
    <t>000 1 09 04040 01 1000 110</t>
  </si>
  <si>
    <t>0111</t>
  </si>
  <si>
    <t>0113</t>
  </si>
  <si>
    <t>6.1.2.</t>
  </si>
  <si>
    <t xml:space="preserve"> Вознаграждение приемному родителю</t>
  </si>
  <si>
    <t xml:space="preserve">ФИЗИЧЕСКАЯ КУЛЬТУРА И СПОРТ </t>
  </si>
  <si>
    <t>1100</t>
  </si>
  <si>
    <t>Массовый спорт</t>
  </si>
  <si>
    <t>1102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</si>
  <si>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</si>
  <si>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8.</t>
  </si>
  <si>
    <t>СРЕДСТВА МАССОВОЙ ИНФОРМАЦИИ</t>
  </si>
  <si>
    <t>1200</t>
  </si>
  <si>
    <t>8.1.</t>
  </si>
  <si>
    <t>1202</t>
  </si>
  <si>
    <t>8.1.1.</t>
  </si>
  <si>
    <t>Периодические издания , учрежденные представительным органом местного самоуправления</t>
  </si>
  <si>
    <t>4.1.3.</t>
  </si>
  <si>
    <t>4.1.4.</t>
  </si>
  <si>
    <t>Озеленение  территорий зеленых насаждений внутриквартального озеленения, в том числе компенсационное озеленение</t>
  </si>
  <si>
    <t>600 04 02</t>
  </si>
  <si>
    <t xml:space="preserve">КУЛЬТУРА, КИНЕМАТОГРАФИЯ 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</si>
  <si>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</si>
  <si>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</si>
  <si>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Резервный фонд местной администации</t>
  </si>
  <si>
    <t>000 1 05 01000 00 0000 110</t>
  </si>
  <si>
    <t>000 1 05 01010 01 0000 110</t>
  </si>
  <si>
    <t>000 1 05  01020 01 0000 110</t>
  </si>
  <si>
    <t>000 1 05 02000 02 0000 110</t>
  </si>
  <si>
    <t>000 1 06 01000 00 0000 110</t>
  </si>
  <si>
    <t>000 1 09 04000 00 0000 110</t>
  </si>
  <si>
    <t>000 1 13 02000 00 0000 130</t>
  </si>
  <si>
    <t>000 1 13 02990 00 0000 130</t>
  </si>
  <si>
    <t>000 1 13 02993 03 0000 130</t>
  </si>
  <si>
    <t>867 1 13 02993 03 0100 130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</si>
  <si>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</si>
  <si>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</si>
  <si>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</si>
  <si>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</si>
  <si>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</si>
  <si>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</si>
  <si>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</si>
  <si>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000 2 02 03027 00 0000 151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</si>
  <si>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</si>
  <si>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000 1 13 02993 03 0100 130</t>
  </si>
  <si>
    <t>000 1 17 05030 03 0000 180</t>
  </si>
  <si>
    <t>000 1 05 01050 01 3000 110</t>
  </si>
  <si>
    <t>000 1 16 06000 01 6000 140</t>
  </si>
  <si>
    <t>НАЦИОНАЛЬНАЯ ЭКОНОМИКА</t>
  </si>
  <si>
    <t>0400</t>
  </si>
  <si>
    <t>Общеэкономические вопросы</t>
  </si>
  <si>
    <t>0401</t>
  </si>
  <si>
    <t>510 01 00</t>
  </si>
  <si>
    <t>Временное трудоустройство несовершеннолетних в возрасте от 14 до 18 лет в свободное от учебы время</t>
  </si>
  <si>
    <t>510 01 01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</si>
  <si>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</si>
  <si>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</si>
  <si>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</si>
  <si>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</si>
  <si>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3.1.</t>
  </si>
  <si>
    <t>7.2.</t>
  </si>
  <si>
    <t>7.2.1.</t>
  </si>
  <si>
    <t>7.2.2.</t>
  </si>
  <si>
    <t>7.2.3.</t>
  </si>
  <si>
    <t>9.</t>
  </si>
  <si>
    <t>9.1.</t>
  </si>
  <si>
    <t>Оборудование контейнерных площадок на дворовых территориях</t>
  </si>
  <si>
    <t xml:space="preserve">600 02 01 </t>
  </si>
  <si>
    <t>9.1.1.</t>
  </si>
  <si>
    <t>870</t>
  </si>
  <si>
    <t xml:space="preserve">  МЕСТНОЙ  АДМИНИСТРАЦИИ  МО ОСТРОВ ДЕКАБРИСТОВ ПО  СОСТОЯНИЮ  НА  1  ЯНВАРЯ  2014  ГОДА</t>
  </si>
  <si>
    <t>Показатели доходов бюджета внутригородского муниципального образования Санкт-Петербурга муниципальный округ Остров Декабристов за 2013 год по кодам классификации доходов бюджета</t>
  </si>
  <si>
    <t xml:space="preserve">ПОКАЗАТЕЛИ ДОХОДОВ БЮДЖЕТА ВНУТРИГОРОДСКОГО МУНИЦИПАЛЬНОГО ОБРАЗОВАНИЯ САНКТ-ПЕТЕРБУРГА МУНИЦИПАЛЬНЫЙ ОКРУГ ОСТРОВ ДЕКАБРИСТОВ ЗА 2013 ГОД </t>
  </si>
  <si>
    <t>ПОКАЗАТЕЛИ РАСХОДОВ БЮДЖЕТА ВНУТРИГОРОДСКОГО МУНИЦИПАЛЬНОГО ОБРАЗОВАНИЯ САНКТ-ПЕТЕРБУРГА МУНИЦИПАЛЬНЫЙ ОКРУГ ОСТРОВ ДЕКАБРИСТОВ ЗА 2013 ГОД ПО ВЕДОМСТВЕННОЙ СТРУКТУРЕ РАСХОДОВ БЮДЖЕТА</t>
  </si>
  <si>
    <t>121</t>
  </si>
  <si>
    <t>242</t>
  </si>
  <si>
    <t>Фонд оплаты труда и страховые взносы</t>
  </si>
  <si>
    <t>Закупка товаров, работ, услуг 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</si>
  <si>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</si>
  <si>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002 03 02</t>
  </si>
  <si>
    <t>321</t>
  </si>
  <si>
    <t>Компенсация депутатам, осуществляющим свои полномочия на непостоянной основе</t>
  </si>
  <si>
    <t xml:space="preserve">Глава местной администрации 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</si>
  <si>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</si>
  <si>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</si>
  <si>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</si>
  <si>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</si>
  <si>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</si>
  <si>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</si>
  <si>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</si>
  <si>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</si>
  <si>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>Уплата прочих налогов, сборов и иных платежей</t>
  </si>
  <si>
    <t>852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</si>
  <si>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</si>
  <si>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092 02 00</t>
  </si>
  <si>
    <t>Субсидии некоммерческим организациям (за исключением муниципальных учреждений)</t>
  </si>
  <si>
    <t>630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</si>
  <si>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</si>
  <si>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795 02 00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</si>
  <si>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опастностей, возникающих при ведении военных действий или вследствие этих действий</t>
  </si>
  <si>
    <t>219 01 00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</si>
  <si>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</si>
  <si>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</si>
  <si>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</si>
  <si>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</si>
  <si>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</si>
  <si>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Организация работ по компенсационному озеленению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</si>
  <si>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</si>
  <si>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600 03 03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</si>
  <si>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</si>
  <si>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</si>
  <si>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</si>
  <si>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</si>
  <si>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Обустройство и содержание  спортивных площадок</t>
  </si>
  <si>
    <t>Профессиональная подготовка, переподготовка и повышение квалификации</t>
  </si>
  <si>
    <t>0705</t>
  </si>
  <si>
    <t>Расходы на  подготовку, переподготовку и повышение квалификации выборных должностных лиц местного самоуправления,  депутатов представительного органа местного самоуправления, муниципальных служащих.</t>
  </si>
  <si>
    <t>428 01 00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</si>
  <si>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</si>
  <si>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Меры социальной поддержки населения по публичным нормативным обязательствам</t>
  </si>
  <si>
    <t>314</t>
  </si>
  <si>
    <t>487 01 00</t>
  </si>
  <si>
    <t>ПОКАЗАТЕЛИ РАСХОДОВ БЮДЖЕТА ВНУТРИГОРОДСКОГО МУНИЦИПАЛЬНОГО ОБРАЗОВАНИЯ САНКТ-ПЕТЕРБУРГА МУНИЦИПАЛЬНЫЙ ОКРУГ ОСТРОВ ДЕКАБРИСТОВ ЗА 2013 ГОД ПО РАЗДЕЛАМ И ПОДРАЗДЕЛАМ КЛАССИФИКАЦИИ РАСХОДОВ БЮДЖЕТА</t>
  </si>
  <si>
    <t>5.2.</t>
  </si>
  <si>
    <t>5.2.1.</t>
  </si>
  <si>
    <t>5.2.2.</t>
  </si>
  <si>
    <t>5.2.3.</t>
  </si>
  <si>
    <t>440 01 00</t>
  </si>
  <si>
    <t>440 02 00</t>
  </si>
  <si>
    <t>172,4</t>
  </si>
  <si>
    <t>Показатели источников финансирования дефицита бюджета внутригородского муниципального образования Санкт-Петербурга муниципальный округ Остров Декабристов за 2013 год по кодам классификации источников финансирования дефицита бюджета</t>
  </si>
  <si>
    <t>Показатели источников финансирования дефицита бюджета внутригородского муниципального образования Санкт-Петербурга муниципальный округ Остров Декабристов за 2013 год по кодам групп, подгрупп, статей, видов 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</si>
  <si>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r>
      <t xml:space="preserve">к Решению МС  МО Остров Декабристов </t>
    </r>
    <r>
      <rPr>
        <b/>
        <sz val="8"/>
        <rFont val="Arial"/>
        <family val="2"/>
      </rPr>
      <t>от _____._____.2014г. №_____/2014</t>
    </r>
    <r>
      <rPr>
        <sz val="8"/>
        <rFont val="Arial"/>
        <family val="2"/>
      </rPr>
      <t xml:space="preserve">   "Об исполнении местного бюджета внутригородского муниципального образования Санкт-Петербурга муниципальный округ Остров Декабристов за 2013 год."</t>
    </r>
  </si>
  <si>
    <r>
      <t xml:space="preserve">к Решению МС  МО Остров Декабристов  </t>
    </r>
    <r>
      <rPr>
        <b/>
        <sz val="8"/>
        <rFont val="Arial"/>
        <family val="2"/>
      </rPr>
      <t>от _____._____.2014г. №_____/2014</t>
    </r>
    <r>
      <rPr>
        <sz val="8"/>
        <rFont val="Arial"/>
        <family val="2"/>
      </rPr>
      <t xml:space="preserve">   "Об исполнении местного бюджета внутригородского муниципального образования Санкт-Петербурга муниципальный округ Остров Декабристов за 2013 год."</t>
    </r>
  </si>
  <si>
    <r>
      <t xml:space="preserve">к Решению МС  МО Остров Декабристов  </t>
    </r>
    <r>
      <rPr>
        <b/>
        <sz val="8"/>
        <rFont val="Arial"/>
        <family val="2"/>
      </rPr>
      <t>от _____._____.2014г.   №_____/2014</t>
    </r>
    <r>
      <rPr>
        <sz val="8"/>
        <rFont val="Arial"/>
        <family val="2"/>
      </rPr>
      <t xml:space="preserve">   "Об исполнении местного бюджета внутригородского муниципального образования Санкт-Петербурга муниципальный округ Остров Декабристов за 2013 год."</t>
    </r>
  </si>
  <si>
    <r>
      <t xml:space="preserve">к Решению МС  МО Остров Декабристов  </t>
    </r>
    <r>
      <rPr>
        <b/>
        <sz val="8"/>
        <rFont val="Arial"/>
        <family val="2"/>
      </rPr>
      <t>от _____  ._____.2014г.   №_____/2014</t>
    </r>
    <r>
      <rPr>
        <sz val="8"/>
        <rFont val="Arial"/>
        <family val="2"/>
      </rPr>
      <t xml:space="preserve">   "Об исполнении местного бюджета внутригородского муниципального образования Санкт-Петербурга муниципальный округ Остров Декабристов за 2013 год."</t>
    </r>
  </si>
  <si>
    <r>
      <t xml:space="preserve">к Решению МС  МО Остров Декабристов  </t>
    </r>
    <r>
      <rPr>
        <b/>
        <sz val="8"/>
        <rFont val="Arial"/>
        <family val="2"/>
      </rPr>
      <t>от _____._____.2014г.   №______/2014</t>
    </r>
    <r>
      <rPr>
        <sz val="8"/>
        <rFont val="Arial"/>
        <family val="2"/>
      </rPr>
      <t xml:space="preserve">   "Об исполнении местного бюджета внутригородского муниципального образования Санкт-Петербурга муниципальный округ Остров Декабристов  за 2013 год."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</si>
</sst>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#,##0.0"/>
  </numFmts>
  <fonts count="57">
    <font>
      <sz val="10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8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b/>
      <sz val="12"/>
      <name val="Arial"/>
      <family val="2"/>
    </font>
    <font>
      <sz val="7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20"/>
      <name val="Arial"/>
      <family val="2"/>
    </font>
    <font>
      <sz val="10"/>
      <color indexed="20"/>
      <name val="Arial Cyr"/>
      <family val="0"/>
    </font>
    <font>
      <sz val="8"/>
      <color indexed="20"/>
      <name val="Arial Cyr"/>
      <family val="0"/>
    </font>
    <font>
      <i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sz val="7"/>
      <color indexed="57"/>
      <name val="Arial"/>
      <family val="2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>
      <alignment horizontal="left"/>
      <protection/>
    </xf>
    <xf numFmtId="0" fontId="9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readingOrder="1"/>
    </xf>
    <xf numFmtId="49" fontId="5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172" fontId="1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72" fontId="18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172" fontId="21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2" fontId="19" fillId="0" borderId="10" xfId="0" applyNumberFormat="1" applyFont="1" applyFill="1" applyBorder="1" applyAlignment="1">
      <alignment/>
    </xf>
    <xf numFmtId="172" fontId="23" fillId="0" borderId="10" xfId="0" applyNumberFormat="1" applyFont="1" applyFill="1" applyBorder="1" applyAlignment="1">
      <alignment/>
    </xf>
    <xf numFmtId="172" fontId="19" fillId="0" borderId="10" xfId="0" applyNumberFormat="1" applyFont="1" applyFill="1" applyBorder="1" applyAlignment="1">
      <alignment/>
    </xf>
    <xf numFmtId="172" fontId="1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49" fontId="2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2" fontId="24" fillId="0" borderId="10" xfId="0" applyNumberFormat="1" applyFont="1" applyBorder="1" applyAlignment="1">
      <alignment/>
    </xf>
    <xf numFmtId="172" fontId="1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172" fontId="24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 wrapText="1"/>
    </xf>
    <xf numFmtId="49" fontId="5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0" fontId="10" fillId="0" borderId="10" xfId="53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 readingOrder="1"/>
    </xf>
    <xf numFmtId="172" fontId="3" fillId="0" borderId="10" xfId="0" applyNumberFormat="1" applyFont="1" applyBorder="1" applyAlignment="1">
      <alignment horizontal="right" readingOrder="1"/>
    </xf>
    <xf numFmtId="172" fontId="24" fillId="0" borderId="10" xfId="0" applyNumberFormat="1" applyFont="1" applyBorder="1" applyAlignment="1">
      <alignment horizontal="right" readingOrder="1"/>
    </xf>
    <xf numFmtId="172" fontId="13" fillId="0" borderId="10" xfId="0" applyNumberFormat="1" applyFont="1" applyBorder="1" applyAlignment="1">
      <alignment horizontal="right" readingOrder="1"/>
    </xf>
    <xf numFmtId="172" fontId="19" fillId="0" borderId="10" xfId="0" applyNumberFormat="1" applyFont="1" applyBorder="1" applyAlignment="1">
      <alignment horizontal="right" readingOrder="1"/>
    </xf>
    <xf numFmtId="172" fontId="22" fillId="0" borderId="10" xfId="0" applyNumberFormat="1" applyFont="1" applyBorder="1" applyAlignment="1">
      <alignment horizontal="right" readingOrder="1"/>
    </xf>
    <xf numFmtId="172" fontId="4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19" fillId="0" borderId="10" xfId="0" applyNumberFormat="1" applyFont="1" applyBorder="1" applyAlignment="1">
      <alignment horizontal="right"/>
    </xf>
    <xf numFmtId="172" fontId="13" fillId="0" borderId="10" xfId="0" applyNumberFormat="1" applyFont="1" applyBorder="1" applyAlignment="1">
      <alignment horizontal="right"/>
    </xf>
    <xf numFmtId="172" fontId="24" fillId="0" borderId="10" xfId="0" applyNumberFormat="1" applyFont="1" applyBorder="1" applyAlignment="1">
      <alignment horizontal="right"/>
    </xf>
    <xf numFmtId="172" fontId="2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0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49" fontId="34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72" fontId="32" fillId="0" borderId="10" xfId="0" applyNumberFormat="1" applyFont="1" applyBorder="1" applyAlignment="1">
      <alignment/>
    </xf>
    <xf numFmtId="172" fontId="31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/>
    </xf>
    <xf numFmtId="176" fontId="30" fillId="0" borderId="10" xfId="0" applyNumberFormat="1" applyFont="1" applyFill="1" applyBorder="1" applyAlignment="1">
      <alignment/>
    </xf>
    <xf numFmtId="172" fontId="25" fillId="0" borderId="10" xfId="0" applyNumberFormat="1" applyFont="1" applyFill="1" applyBorder="1" applyAlignment="1">
      <alignment/>
    </xf>
    <xf numFmtId="172" fontId="25" fillId="0" borderId="10" xfId="0" applyNumberFormat="1" applyFont="1" applyFill="1" applyBorder="1" applyAlignment="1">
      <alignment horizontal="center" vertical="center" textRotation="90" wrapText="1"/>
    </xf>
    <xf numFmtId="172" fontId="31" fillId="0" borderId="10" xfId="0" applyNumberFormat="1" applyFont="1" applyFill="1" applyBorder="1" applyAlignment="1">
      <alignment horizontal="center" vertical="center" textRotation="90" wrapText="1"/>
    </xf>
    <xf numFmtId="172" fontId="31" fillId="0" borderId="10" xfId="0" applyNumberFormat="1" applyFont="1" applyFill="1" applyBorder="1" applyAlignment="1">
      <alignment horizontal="right" wrapText="1"/>
    </xf>
    <xf numFmtId="172" fontId="30" fillId="0" borderId="10" xfId="0" applyNumberFormat="1" applyFont="1" applyFill="1" applyBorder="1" applyAlignment="1">
      <alignment/>
    </xf>
    <xf numFmtId="172" fontId="31" fillId="0" borderId="10" xfId="0" applyNumberFormat="1" applyFont="1" applyFill="1" applyBorder="1" applyAlignment="1">
      <alignment/>
    </xf>
    <xf numFmtId="172" fontId="32" fillId="0" borderId="10" xfId="0" applyNumberFormat="1" applyFont="1" applyFill="1" applyBorder="1" applyAlignment="1">
      <alignment/>
    </xf>
    <xf numFmtId="172" fontId="25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176" fontId="32" fillId="0" borderId="10" xfId="0" applyNumberFormat="1" applyFont="1" applyFill="1" applyBorder="1" applyAlignment="1">
      <alignment/>
    </xf>
    <xf numFmtId="176" fontId="3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right" vertical="center" wrapText="1" readingOrder="1"/>
    </xf>
    <xf numFmtId="2" fontId="13" fillId="0" borderId="10" xfId="0" applyNumberFormat="1" applyFont="1" applyBorder="1" applyAlignment="1">
      <alignment/>
    </xf>
    <xf numFmtId="172" fontId="37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49" fontId="55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7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30" fillId="0" borderId="0" xfId="0" applyFont="1" applyFill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B1">
      <selection activeCell="B53" sqref="B53"/>
    </sheetView>
  </sheetViews>
  <sheetFormatPr defaultColWidth="9.00390625" defaultRowHeight="12.75"/>
  <cols>
    <col min="1" max="1" width="27.125" style="10" customWidth="1"/>
    <col min="2" max="2" width="74.75390625" style="3" customWidth="1"/>
    <col min="3" max="3" width="16.75390625" style="3" customWidth="1"/>
    <col min="4" max="4" width="13.00390625" style="3" customWidth="1"/>
    <col min="5" max="6" width="6.625" style="3" hidden="1" customWidth="1"/>
    <col min="7" max="7" width="7.875" style="3" hidden="1" customWidth="1"/>
    <col min="8" max="8" width="8.125" style="3" hidden="1" customWidth="1"/>
    <col min="9" max="9" width="8.25390625" style="0" hidden="1" customWidth="1"/>
    <col min="10" max="10" width="5.125" style="0" hidden="1" customWidth="1"/>
    <col min="11" max="12" width="9.125" style="0" hidden="1" customWidth="1"/>
  </cols>
  <sheetData>
    <row r="1" spans="1:8" s="2" customFormat="1" ht="9.75" customHeight="1">
      <c r="A1" s="7"/>
      <c r="B1" s="213" t="s">
        <v>104</v>
      </c>
      <c r="C1" s="214"/>
      <c r="D1" s="214"/>
      <c r="E1" s="214"/>
      <c r="F1" s="214"/>
      <c r="G1" s="214"/>
      <c r="H1" s="214"/>
    </row>
    <row r="2" spans="1:8" s="2" customFormat="1" ht="12.75" customHeight="1" hidden="1">
      <c r="A2" s="7"/>
      <c r="B2" s="42"/>
      <c r="C2" s="43"/>
      <c r="D2" s="44"/>
      <c r="E2" s="44"/>
      <c r="F2" s="44"/>
      <c r="G2" s="44"/>
      <c r="H2" s="44"/>
    </row>
    <row r="3" spans="1:8" s="2" customFormat="1" ht="25.5" customHeight="1">
      <c r="A3" s="215" t="s">
        <v>401</v>
      </c>
      <c r="B3" s="215"/>
      <c r="C3" s="215"/>
      <c r="D3" s="215"/>
      <c r="E3" s="215"/>
      <c r="F3" s="215"/>
      <c r="G3" s="215"/>
      <c r="H3" s="215"/>
    </row>
    <row r="4" spans="1:8" s="2" customFormat="1" ht="23.25" customHeight="1">
      <c r="A4" s="218"/>
      <c r="B4" s="219"/>
      <c r="C4" s="219"/>
      <c r="D4" s="219"/>
      <c r="E4" s="219"/>
      <c r="F4" s="219"/>
      <c r="G4" s="219"/>
      <c r="H4" s="219"/>
    </row>
    <row r="5" spans="1:8" s="2" customFormat="1" ht="22.5" customHeight="1">
      <c r="A5" s="224"/>
      <c r="B5" s="219"/>
      <c r="C5" s="219"/>
      <c r="D5" s="44"/>
      <c r="E5" s="44"/>
      <c r="F5" s="44"/>
      <c r="G5" s="44"/>
      <c r="H5" s="44"/>
    </row>
    <row r="6" spans="1:8" s="2" customFormat="1" ht="24" customHeight="1">
      <c r="A6" s="216" t="s">
        <v>340</v>
      </c>
      <c r="B6" s="216"/>
      <c r="C6" s="216"/>
      <c r="D6" s="216"/>
      <c r="E6" s="216"/>
      <c r="F6" s="216"/>
      <c r="G6" s="216"/>
      <c r="H6" s="216"/>
    </row>
    <row r="7" spans="1:8" s="2" customFormat="1" ht="12.75">
      <c r="A7" s="7"/>
      <c r="B7" s="42" t="s">
        <v>146</v>
      </c>
      <c r="C7" s="43"/>
      <c r="D7" s="44"/>
      <c r="E7" s="44"/>
      <c r="F7" s="44"/>
      <c r="G7" s="44"/>
      <c r="H7" s="44"/>
    </row>
    <row r="8" spans="1:13" s="2" customFormat="1" ht="54.75" customHeight="1">
      <c r="A8" s="96" t="s">
        <v>102</v>
      </c>
      <c r="B8" s="95" t="s">
        <v>103</v>
      </c>
      <c r="C8" s="95" t="s">
        <v>147</v>
      </c>
      <c r="D8" s="95" t="s">
        <v>148</v>
      </c>
      <c r="E8" s="14" t="s">
        <v>16</v>
      </c>
      <c r="F8" s="14" t="s">
        <v>17</v>
      </c>
      <c r="G8" s="14" t="s">
        <v>18</v>
      </c>
      <c r="H8" s="14" t="s">
        <v>19</v>
      </c>
      <c r="I8" s="68" t="s">
        <v>85</v>
      </c>
      <c r="J8" s="68" t="s">
        <v>86</v>
      </c>
      <c r="K8" s="68" t="s">
        <v>87</v>
      </c>
      <c r="L8" s="68" t="s">
        <v>88</v>
      </c>
      <c r="M8" s="120" t="s">
        <v>149</v>
      </c>
    </row>
    <row r="9" spans="1:13" s="2" customFormat="1" ht="12.75">
      <c r="A9" s="31" t="s">
        <v>31</v>
      </c>
      <c r="B9" s="6" t="s">
        <v>150</v>
      </c>
      <c r="C9" s="58">
        <f>C10+C22+C28+C33</f>
        <v>80498.9</v>
      </c>
      <c r="D9" s="58">
        <f>D10+D22+D28+D33</f>
        <v>75440.9</v>
      </c>
      <c r="E9" s="29"/>
      <c r="F9" s="29"/>
      <c r="G9" s="29"/>
      <c r="H9" s="29"/>
      <c r="I9" s="70">
        <f>SUM(I10,I22,I25,I33,I28)</f>
        <v>6068.3</v>
      </c>
      <c r="J9" s="70">
        <f>SUM(J10,J22,J25,J33,J28)</f>
        <v>12205.1</v>
      </c>
      <c r="K9" s="70">
        <f>SUM(K10,K22,K25,K33,K28)</f>
        <v>13844.8</v>
      </c>
      <c r="L9" s="70">
        <f>SUM(L10,L22,L25,L33,L28)</f>
        <v>6040</v>
      </c>
      <c r="M9" s="124">
        <f>D9/C9*100</f>
        <v>93.71668432736348</v>
      </c>
    </row>
    <row r="10" spans="1:13" s="2" customFormat="1" ht="12.75">
      <c r="A10" s="31" t="s">
        <v>32</v>
      </c>
      <c r="B10" s="4" t="s">
        <v>22</v>
      </c>
      <c r="C10" s="59">
        <f>C11+C19</f>
        <v>39338.8</v>
      </c>
      <c r="D10" s="59">
        <f>D11+D19</f>
        <v>37618</v>
      </c>
      <c r="E10" s="30">
        <f>SUM(E11,E19)</f>
        <v>1400</v>
      </c>
      <c r="F10" s="30">
        <f>SUM(F11,F19)</f>
        <v>5990</v>
      </c>
      <c r="G10" s="30">
        <f>SUM(G11,G19)</f>
        <v>4730</v>
      </c>
      <c r="H10" s="30">
        <f>SUM(H11,H19)</f>
        <v>4030</v>
      </c>
      <c r="I10" s="69">
        <f>I11+I19</f>
        <v>4335</v>
      </c>
      <c r="J10" s="69">
        <f>J11+J19</f>
        <v>9065</v>
      </c>
      <c r="K10" s="69">
        <f>K11+K19</f>
        <v>4430</v>
      </c>
      <c r="L10" s="69">
        <f>L11+L19</f>
        <v>3520</v>
      </c>
      <c r="M10" s="124">
        <f aca="true" t="shared" si="0" ref="M10:M50">D10/C10*100</f>
        <v>95.62569270033656</v>
      </c>
    </row>
    <row r="11" spans="1:13" s="2" customFormat="1" ht="12.75">
      <c r="A11" s="41" t="s">
        <v>294</v>
      </c>
      <c r="B11" s="182" t="s">
        <v>215</v>
      </c>
      <c r="C11" s="59">
        <f>C12+C15+C18</f>
        <v>22738.8</v>
      </c>
      <c r="D11" s="59">
        <f>D12+D15+D18</f>
        <v>22714.6</v>
      </c>
      <c r="E11" s="30">
        <f aca="true" t="shared" si="1" ref="E11:L11">E12+E15</f>
        <v>600</v>
      </c>
      <c r="F11" s="30">
        <f t="shared" si="1"/>
        <v>4090</v>
      </c>
      <c r="G11" s="30">
        <f t="shared" si="1"/>
        <v>3230</v>
      </c>
      <c r="H11" s="30">
        <f t="shared" si="1"/>
        <v>2430</v>
      </c>
      <c r="I11" s="69">
        <f t="shared" si="1"/>
        <v>1435</v>
      </c>
      <c r="J11" s="69">
        <f t="shared" si="1"/>
        <v>3065</v>
      </c>
      <c r="K11" s="69">
        <f t="shared" si="1"/>
        <v>1600</v>
      </c>
      <c r="L11" s="69">
        <f t="shared" si="1"/>
        <v>1300</v>
      </c>
      <c r="M11" s="124">
        <f t="shared" si="0"/>
        <v>99.8935739792777</v>
      </c>
    </row>
    <row r="12" spans="1:13" s="2" customFormat="1" ht="22.5">
      <c r="A12" s="41" t="s">
        <v>295</v>
      </c>
      <c r="B12" s="181" t="s">
        <v>216</v>
      </c>
      <c r="C12" s="59">
        <f>C13+C14</f>
        <v>18238.8</v>
      </c>
      <c r="D12" s="59">
        <f>D13+D14</f>
        <v>17943.5</v>
      </c>
      <c r="E12" s="30">
        <v>400</v>
      </c>
      <c r="F12" s="30">
        <v>2850</v>
      </c>
      <c r="G12" s="30">
        <v>2600</v>
      </c>
      <c r="H12" s="30">
        <v>2100</v>
      </c>
      <c r="I12" s="69">
        <f>1100+100</f>
        <v>1200</v>
      </c>
      <c r="J12" s="69">
        <f>1240+300+60+400+500</f>
        <v>2500</v>
      </c>
      <c r="K12" s="69">
        <f>1218.5+281.5-200</f>
        <v>1300</v>
      </c>
      <c r="L12" s="69">
        <f>1500+100-200-500</f>
        <v>900</v>
      </c>
      <c r="M12" s="124">
        <f t="shared" si="0"/>
        <v>98.38092418360857</v>
      </c>
    </row>
    <row r="13" spans="1:13" s="2" customFormat="1" ht="22.5">
      <c r="A13" s="200" t="s">
        <v>233</v>
      </c>
      <c r="B13" s="181" t="s">
        <v>216</v>
      </c>
      <c r="C13" s="59">
        <v>18238.8</v>
      </c>
      <c r="D13" s="59">
        <v>17939.6</v>
      </c>
      <c r="E13" s="30"/>
      <c r="F13" s="30"/>
      <c r="G13" s="30"/>
      <c r="H13" s="30"/>
      <c r="I13" s="69"/>
      <c r="J13" s="69"/>
      <c r="K13" s="69"/>
      <c r="L13" s="69"/>
      <c r="M13" s="124">
        <f t="shared" si="0"/>
        <v>98.35954119788582</v>
      </c>
    </row>
    <row r="14" spans="1:13" s="2" customFormat="1" ht="22.5">
      <c r="A14" s="200" t="s">
        <v>234</v>
      </c>
      <c r="B14" s="181" t="s">
        <v>235</v>
      </c>
      <c r="C14" s="59">
        <v>0</v>
      </c>
      <c r="D14" s="59">
        <v>3.9</v>
      </c>
      <c r="E14" s="30"/>
      <c r="F14" s="30"/>
      <c r="G14" s="30"/>
      <c r="H14" s="30"/>
      <c r="I14" s="69"/>
      <c r="J14" s="69"/>
      <c r="K14" s="69"/>
      <c r="L14" s="69"/>
      <c r="M14" s="124"/>
    </row>
    <row r="15" spans="1:13" s="2" customFormat="1" ht="22.5">
      <c r="A15" s="41" t="s">
        <v>296</v>
      </c>
      <c r="B15" s="181" t="s">
        <v>217</v>
      </c>
      <c r="C15" s="59">
        <f>C16+C17</f>
        <v>3300</v>
      </c>
      <c r="D15" s="59">
        <f>D16+D17</f>
        <v>3508.6</v>
      </c>
      <c r="E15" s="30">
        <v>200</v>
      </c>
      <c r="F15" s="30">
        <v>1240</v>
      </c>
      <c r="G15" s="30">
        <v>630</v>
      </c>
      <c r="H15" s="30">
        <v>330</v>
      </c>
      <c r="I15" s="69">
        <f>120+20+110-15</f>
        <v>235</v>
      </c>
      <c r="J15" s="69">
        <f>430+70+15+50</f>
        <v>565</v>
      </c>
      <c r="K15" s="69">
        <f>327.5+22.5-50</f>
        <v>300</v>
      </c>
      <c r="L15" s="69">
        <v>400</v>
      </c>
      <c r="M15" s="124">
        <f t="shared" si="0"/>
        <v>106.32121212121213</v>
      </c>
    </row>
    <row r="16" spans="1:13" s="2" customFormat="1" ht="22.5">
      <c r="A16" s="200" t="s">
        <v>236</v>
      </c>
      <c r="B16" s="181" t="s">
        <v>217</v>
      </c>
      <c r="C16" s="59">
        <v>3300</v>
      </c>
      <c r="D16" s="59">
        <v>3589.9</v>
      </c>
      <c r="E16" s="30"/>
      <c r="F16" s="30"/>
      <c r="G16" s="30"/>
      <c r="H16" s="30"/>
      <c r="I16" s="69"/>
      <c r="J16" s="69"/>
      <c r="K16" s="69"/>
      <c r="L16" s="69"/>
      <c r="M16" s="124">
        <f t="shared" si="0"/>
        <v>108.78484848484848</v>
      </c>
    </row>
    <row r="17" spans="1:13" s="2" customFormat="1" ht="33.75">
      <c r="A17" s="200" t="s">
        <v>237</v>
      </c>
      <c r="B17" s="181" t="s">
        <v>238</v>
      </c>
      <c r="C17" s="59">
        <v>0</v>
      </c>
      <c r="D17" s="59">
        <v>-81.3</v>
      </c>
      <c r="E17" s="30"/>
      <c r="F17" s="30"/>
      <c r="G17" s="30"/>
      <c r="H17" s="30"/>
      <c r="I17" s="69"/>
      <c r="J17" s="69"/>
      <c r="K17" s="69"/>
      <c r="L17" s="69"/>
      <c r="M17" s="124"/>
    </row>
    <row r="18" spans="1:13" s="2" customFormat="1" ht="12.75">
      <c r="A18" s="201" t="s">
        <v>242</v>
      </c>
      <c r="B18" s="181" t="s">
        <v>243</v>
      </c>
      <c r="C18" s="59">
        <v>1200</v>
      </c>
      <c r="D18" s="59">
        <v>1262.5</v>
      </c>
      <c r="E18" s="30"/>
      <c r="F18" s="30"/>
      <c r="G18" s="30"/>
      <c r="H18" s="30"/>
      <c r="I18" s="69"/>
      <c r="J18" s="69"/>
      <c r="K18" s="69"/>
      <c r="L18" s="69"/>
      <c r="M18" s="124">
        <f t="shared" si="0"/>
        <v>105.20833333333333</v>
      </c>
    </row>
    <row r="19" spans="1:13" s="2" customFormat="1" ht="12.75">
      <c r="A19" s="41" t="s">
        <v>297</v>
      </c>
      <c r="B19" s="4" t="s">
        <v>154</v>
      </c>
      <c r="C19" s="59">
        <f>C20+C21</f>
        <v>16600</v>
      </c>
      <c r="D19" s="59">
        <f>D20+D21</f>
        <v>14903.4</v>
      </c>
      <c r="E19" s="30">
        <v>800</v>
      </c>
      <c r="F19" s="30">
        <v>1900</v>
      </c>
      <c r="G19" s="30">
        <v>1500</v>
      </c>
      <c r="H19" s="30">
        <v>1600</v>
      </c>
      <c r="I19" s="69">
        <v>2900</v>
      </c>
      <c r="J19" s="69">
        <f>3490+340+550+620+1000</f>
        <v>6000</v>
      </c>
      <c r="K19" s="69">
        <f>3038+340+2-550</f>
        <v>2830</v>
      </c>
      <c r="L19" s="69">
        <f>3500+340-620-1000</f>
        <v>2220</v>
      </c>
      <c r="M19" s="124">
        <f t="shared" si="0"/>
        <v>89.77951807228915</v>
      </c>
    </row>
    <row r="20" spans="1:13" s="2" customFormat="1" ht="12.75">
      <c r="A20" s="200" t="s">
        <v>239</v>
      </c>
      <c r="B20" s="4" t="s">
        <v>154</v>
      </c>
      <c r="C20" s="59">
        <v>16600</v>
      </c>
      <c r="D20" s="59">
        <v>14856.1</v>
      </c>
      <c r="E20" s="30"/>
      <c r="F20" s="30"/>
      <c r="G20" s="30"/>
      <c r="H20" s="30"/>
      <c r="I20" s="69"/>
      <c r="J20" s="69"/>
      <c r="K20" s="69"/>
      <c r="L20" s="69"/>
      <c r="M20" s="124">
        <f t="shared" si="0"/>
        <v>89.49457831325302</v>
      </c>
    </row>
    <row r="21" spans="1:13" s="2" customFormat="1" ht="22.5">
      <c r="A21" s="200" t="s">
        <v>240</v>
      </c>
      <c r="B21" s="4" t="s">
        <v>241</v>
      </c>
      <c r="C21" s="59">
        <v>0</v>
      </c>
      <c r="D21" s="59">
        <v>47.3</v>
      </c>
      <c r="E21" s="30"/>
      <c r="F21" s="30"/>
      <c r="G21" s="30"/>
      <c r="H21" s="30"/>
      <c r="I21" s="69"/>
      <c r="J21" s="69"/>
      <c r="K21" s="69"/>
      <c r="L21" s="69"/>
      <c r="M21" s="124"/>
    </row>
    <row r="22" spans="1:13" s="2" customFormat="1" ht="12.75">
      <c r="A22" s="31" t="s">
        <v>33</v>
      </c>
      <c r="B22" s="4" t="s">
        <v>23</v>
      </c>
      <c r="C22" s="59">
        <f>C23</f>
        <v>39175.1</v>
      </c>
      <c r="D22" s="59">
        <f>D23</f>
        <v>36788.5</v>
      </c>
      <c r="E22" s="30">
        <f aca="true" t="shared" si="2" ref="E22:H23">E23</f>
        <v>200</v>
      </c>
      <c r="F22" s="30">
        <f t="shared" si="2"/>
        <v>120</v>
      </c>
      <c r="G22" s="30">
        <f t="shared" si="2"/>
        <v>3350</v>
      </c>
      <c r="H22" s="30">
        <f t="shared" si="2"/>
        <v>1200</v>
      </c>
      <c r="I22" s="69">
        <f>I23</f>
        <v>1030</v>
      </c>
      <c r="J22" s="69">
        <f aca="true" t="shared" si="3" ref="J22:L23">J23</f>
        <v>2028.5</v>
      </c>
      <c r="K22" s="69">
        <f t="shared" si="3"/>
        <v>8841.5</v>
      </c>
      <c r="L22" s="69">
        <f t="shared" si="3"/>
        <v>2200</v>
      </c>
      <c r="M22" s="124">
        <f t="shared" si="0"/>
        <v>93.90786494482465</v>
      </c>
    </row>
    <row r="23" spans="1:13" s="2" customFormat="1" ht="12.75">
      <c r="A23" s="41" t="s">
        <v>298</v>
      </c>
      <c r="B23" s="4" t="s">
        <v>24</v>
      </c>
      <c r="C23" s="59">
        <f>C24</f>
        <v>39175.1</v>
      </c>
      <c r="D23" s="59">
        <f>D24</f>
        <v>36788.5</v>
      </c>
      <c r="E23" s="30">
        <f t="shared" si="2"/>
        <v>200</v>
      </c>
      <c r="F23" s="30">
        <f t="shared" si="2"/>
        <v>120</v>
      </c>
      <c r="G23" s="30">
        <f t="shared" si="2"/>
        <v>3350</v>
      </c>
      <c r="H23" s="30">
        <f t="shared" si="2"/>
        <v>1200</v>
      </c>
      <c r="I23" s="69">
        <f>I24</f>
        <v>1030</v>
      </c>
      <c r="J23" s="69">
        <f t="shared" si="3"/>
        <v>2028.5</v>
      </c>
      <c r="K23" s="69">
        <f t="shared" si="3"/>
        <v>8841.5</v>
      </c>
      <c r="L23" s="69">
        <f t="shared" si="3"/>
        <v>2200</v>
      </c>
      <c r="M23" s="124">
        <f t="shared" si="0"/>
        <v>93.90786494482465</v>
      </c>
    </row>
    <row r="24" spans="1:13" s="2" customFormat="1" ht="33.75">
      <c r="A24" s="41" t="s">
        <v>54</v>
      </c>
      <c r="B24" s="4" t="s">
        <v>79</v>
      </c>
      <c r="C24" s="59">
        <v>39175.1</v>
      </c>
      <c r="D24" s="59">
        <v>36788.5</v>
      </c>
      <c r="E24" s="30">
        <v>200</v>
      </c>
      <c r="F24" s="30">
        <v>120</v>
      </c>
      <c r="G24" s="30">
        <v>3350</v>
      </c>
      <c r="H24" s="30">
        <v>1200</v>
      </c>
      <c r="I24" s="69">
        <f>1015+15</f>
        <v>1030</v>
      </c>
      <c r="J24" s="69">
        <f>520+50+85+873.5+500</f>
        <v>2028.5</v>
      </c>
      <c r="K24" s="69">
        <f>9715-873.5</f>
        <v>8841.5</v>
      </c>
      <c r="L24" s="69">
        <f>2700-500</f>
        <v>2200</v>
      </c>
      <c r="M24" s="124">
        <f t="shared" si="0"/>
        <v>93.90786494482465</v>
      </c>
    </row>
    <row r="25" spans="1:13" s="2" customFormat="1" ht="22.5">
      <c r="A25" s="31" t="s">
        <v>34</v>
      </c>
      <c r="B25" s="4" t="s">
        <v>55</v>
      </c>
      <c r="C25" s="59">
        <f>C26</f>
        <v>0</v>
      </c>
      <c r="D25" s="59">
        <f>D26</f>
        <v>0</v>
      </c>
      <c r="E25" s="30" t="e">
        <f>E26+#REF!</f>
        <v>#REF!</v>
      </c>
      <c r="F25" s="30" t="e">
        <f>F26+#REF!</f>
        <v>#REF!</v>
      </c>
      <c r="G25" s="30" t="e">
        <f>G26+#REF!</f>
        <v>#REF!</v>
      </c>
      <c r="H25" s="30" t="e">
        <f>H26+#REF!</f>
        <v>#REF!</v>
      </c>
      <c r="I25" s="69">
        <f aca="true" t="shared" si="4" ref="I25:L26">I26</f>
        <v>13.3</v>
      </c>
      <c r="J25" s="69">
        <f t="shared" si="4"/>
        <v>26.6</v>
      </c>
      <c r="K25" s="69">
        <f t="shared" si="4"/>
        <v>13.3</v>
      </c>
      <c r="L25" s="69">
        <f t="shared" si="4"/>
        <v>0</v>
      </c>
      <c r="M25" s="124"/>
    </row>
    <row r="26" spans="1:13" s="2" customFormat="1" ht="12.75">
      <c r="A26" s="41" t="s">
        <v>299</v>
      </c>
      <c r="B26" s="4" t="s">
        <v>56</v>
      </c>
      <c r="C26" s="59">
        <f>C27</f>
        <v>0</v>
      </c>
      <c r="D26" s="59">
        <f>D27</f>
        <v>0</v>
      </c>
      <c r="E26" s="30">
        <f>E27</f>
        <v>30</v>
      </c>
      <c r="F26" s="30" t="e">
        <f>SUM(#REF!)</f>
        <v>#REF!</v>
      </c>
      <c r="G26" s="30" t="e">
        <f>SUM(#REF!)</f>
        <v>#REF!</v>
      </c>
      <c r="H26" s="30" t="e">
        <f>SUM(#REF!)</f>
        <v>#REF!</v>
      </c>
      <c r="I26" s="69">
        <f t="shared" si="4"/>
        <v>13.3</v>
      </c>
      <c r="J26" s="69">
        <f t="shared" si="4"/>
        <v>26.6</v>
      </c>
      <c r="K26" s="69">
        <f t="shared" si="4"/>
        <v>13.3</v>
      </c>
      <c r="L26" s="69">
        <f t="shared" si="4"/>
        <v>0</v>
      </c>
      <c r="M26" s="124"/>
    </row>
    <row r="27" spans="1:13" s="2" customFormat="1" ht="12.75">
      <c r="A27" s="41" t="s">
        <v>58</v>
      </c>
      <c r="B27" s="4" t="s">
        <v>57</v>
      </c>
      <c r="C27" s="59">
        <v>0</v>
      </c>
      <c r="D27" s="59">
        <v>0</v>
      </c>
      <c r="E27" s="30">
        <v>30</v>
      </c>
      <c r="F27" s="30">
        <v>0</v>
      </c>
      <c r="G27" s="30">
        <v>0</v>
      </c>
      <c r="H27" s="30">
        <v>0</v>
      </c>
      <c r="I27" s="69">
        <v>13.3</v>
      </c>
      <c r="J27" s="69">
        <f>13.3+13.3</f>
        <v>26.6</v>
      </c>
      <c r="K27" s="69">
        <v>13.3</v>
      </c>
      <c r="L27" s="69">
        <f>13.3-13.3</f>
        <v>0</v>
      </c>
      <c r="M27" s="124"/>
    </row>
    <row r="28" spans="1:13" s="2" customFormat="1" ht="12.75">
      <c r="A28" s="31" t="s">
        <v>94</v>
      </c>
      <c r="B28" s="4" t="s">
        <v>304</v>
      </c>
      <c r="C28" s="59">
        <f aca="true" t="shared" si="5" ref="C28:D30">C29</f>
        <v>100</v>
      </c>
      <c r="D28" s="59">
        <f t="shared" si="5"/>
        <v>194.7</v>
      </c>
      <c r="E28" s="30"/>
      <c r="F28" s="30"/>
      <c r="G28" s="30"/>
      <c r="H28" s="30"/>
      <c r="I28" s="69">
        <f>I29</f>
        <v>0</v>
      </c>
      <c r="J28" s="69">
        <f aca="true" t="shared" si="6" ref="J28:L30">J29</f>
        <v>0</v>
      </c>
      <c r="K28" s="69">
        <f t="shared" si="6"/>
        <v>0</v>
      </c>
      <c r="L28" s="69">
        <f t="shared" si="6"/>
        <v>0</v>
      </c>
      <c r="M28" s="124">
        <f t="shared" si="0"/>
        <v>194.7</v>
      </c>
    </row>
    <row r="29" spans="1:13" s="2" customFormat="1" ht="12.75">
      <c r="A29" s="41" t="s">
        <v>300</v>
      </c>
      <c r="B29" s="4" t="s">
        <v>305</v>
      </c>
      <c r="C29" s="59">
        <f t="shared" si="5"/>
        <v>100</v>
      </c>
      <c r="D29" s="59">
        <f t="shared" si="5"/>
        <v>194.7</v>
      </c>
      <c r="E29" s="30"/>
      <c r="F29" s="30"/>
      <c r="G29" s="30"/>
      <c r="H29" s="30"/>
      <c r="I29" s="69">
        <f>I30</f>
        <v>0</v>
      </c>
      <c r="J29" s="69">
        <f t="shared" si="6"/>
        <v>0</v>
      </c>
      <c r="K29" s="69">
        <f t="shared" si="6"/>
        <v>0</v>
      </c>
      <c r="L29" s="69">
        <f t="shared" si="6"/>
        <v>0</v>
      </c>
      <c r="M29" s="124">
        <f t="shared" si="0"/>
        <v>194.7</v>
      </c>
    </row>
    <row r="30" spans="1:13" s="2" customFormat="1" ht="12.75">
      <c r="A30" s="41" t="s">
        <v>301</v>
      </c>
      <c r="B30" s="4" t="s">
        <v>306</v>
      </c>
      <c r="C30" s="59">
        <f t="shared" si="5"/>
        <v>100</v>
      </c>
      <c r="D30" s="59">
        <f t="shared" si="5"/>
        <v>194.7</v>
      </c>
      <c r="E30" s="30"/>
      <c r="F30" s="30"/>
      <c r="G30" s="30"/>
      <c r="H30" s="30"/>
      <c r="I30" s="69">
        <f>I31</f>
        <v>0</v>
      </c>
      <c r="J30" s="69">
        <f t="shared" si="6"/>
        <v>0</v>
      </c>
      <c r="K30" s="69">
        <f t="shared" si="6"/>
        <v>0</v>
      </c>
      <c r="L30" s="69">
        <f t="shared" si="6"/>
        <v>0</v>
      </c>
      <c r="M30" s="124">
        <f t="shared" si="0"/>
        <v>194.7</v>
      </c>
    </row>
    <row r="31" spans="1:13" s="2" customFormat="1" ht="22.5">
      <c r="A31" s="41" t="s">
        <v>302</v>
      </c>
      <c r="B31" s="4" t="s">
        <v>307</v>
      </c>
      <c r="C31" s="59">
        <f>C32</f>
        <v>100</v>
      </c>
      <c r="D31" s="59">
        <f>D32</f>
        <v>194.7</v>
      </c>
      <c r="E31" s="30"/>
      <c r="F31" s="30"/>
      <c r="G31" s="30"/>
      <c r="H31" s="30"/>
      <c r="I31" s="69">
        <v>0</v>
      </c>
      <c r="J31" s="69">
        <v>0</v>
      </c>
      <c r="K31" s="69">
        <v>0</v>
      </c>
      <c r="L31" s="69">
        <v>0</v>
      </c>
      <c r="M31" s="124">
        <f t="shared" si="0"/>
        <v>194.7</v>
      </c>
    </row>
    <row r="32" spans="1:13" s="2" customFormat="1" ht="45">
      <c r="A32" s="102" t="s">
        <v>303</v>
      </c>
      <c r="B32" s="4" t="s">
        <v>308</v>
      </c>
      <c r="C32" s="59">
        <v>100</v>
      </c>
      <c r="D32" s="59">
        <v>194.7</v>
      </c>
      <c r="E32" s="30"/>
      <c r="F32" s="30"/>
      <c r="G32" s="30"/>
      <c r="H32" s="30"/>
      <c r="I32" s="69"/>
      <c r="J32" s="69"/>
      <c r="K32" s="69"/>
      <c r="L32" s="69"/>
      <c r="M32" s="124">
        <f t="shared" si="0"/>
        <v>194.7</v>
      </c>
    </row>
    <row r="33" spans="1:13" s="2" customFormat="1" ht="12.75">
      <c r="A33" s="31" t="s">
        <v>36</v>
      </c>
      <c r="B33" s="4" t="s">
        <v>35</v>
      </c>
      <c r="C33" s="59">
        <f>C34+C35</f>
        <v>1885</v>
      </c>
      <c r="D33" s="59">
        <f>D34+D35</f>
        <v>839.7</v>
      </c>
      <c r="E33" s="30">
        <f>SUM(E34,E35)</f>
        <v>245</v>
      </c>
      <c r="F33" s="30">
        <f>SUM(F34,F35)</f>
        <v>335</v>
      </c>
      <c r="G33" s="30">
        <f>SUM(G34,G35)</f>
        <v>420</v>
      </c>
      <c r="H33" s="30">
        <f>SUM(H34,H35)</f>
        <v>332.5</v>
      </c>
      <c r="I33" s="69">
        <f>I34+I35</f>
        <v>690</v>
      </c>
      <c r="J33" s="69">
        <f>J34+J35</f>
        <v>1085</v>
      </c>
      <c r="K33" s="69">
        <f>K34+K35</f>
        <v>560</v>
      </c>
      <c r="L33" s="69">
        <f>L34+L35</f>
        <v>320</v>
      </c>
      <c r="M33" s="124">
        <f t="shared" si="0"/>
        <v>44.54641909814324</v>
      </c>
    </row>
    <row r="34" spans="1:13" s="2" customFormat="1" ht="33.75">
      <c r="A34" s="41" t="s">
        <v>145</v>
      </c>
      <c r="B34" s="4" t="s">
        <v>37</v>
      </c>
      <c r="C34" s="59">
        <v>320</v>
      </c>
      <c r="D34" s="59">
        <v>264.7</v>
      </c>
      <c r="E34" s="30">
        <v>145</v>
      </c>
      <c r="F34" s="30">
        <v>230</v>
      </c>
      <c r="G34" s="30">
        <v>315</v>
      </c>
      <c r="H34" s="30">
        <v>227.5</v>
      </c>
      <c r="I34" s="69">
        <v>275</v>
      </c>
      <c r="J34" s="69">
        <f>315+100</f>
        <v>415</v>
      </c>
      <c r="K34" s="69">
        <v>310</v>
      </c>
      <c r="L34" s="69">
        <f>300-100</f>
        <v>200</v>
      </c>
      <c r="M34" s="124">
        <f t="shared" si="0"/>
        <v>82.71875</v>
      </c>
    </row>
    <row r="35" spans="1:13" s="2" customFormat="1" ht="12.75">
      <c r="A35" s="41" t="s">
        <v>59</v>
      </c>
      <c r="B35" s="4" t="s">
        <v>38</v>
      </c>
      <c r="C35" s="59">
        <f>C36</f>
        <v>1565</v>
      </c>
      <c r="D35" s="59">
        <f>D36</f>
        <v>575</v>
      </c>
      <c r="E35" s="30">
        <f>SUM(E36)</f>
        <v>100</v>
      </c>
      <c r="F35" s="30">
        <f>SUM(F36)</f>
        <v>105</v>
      </c>
      <c r="G35" s="30">
        <f>SUM(G36)</f>
        <v>105</v>
      </c>
      <c r="H35" s="30">
        <f>SUM(H36)</f>
        <v>105</v>
      </c>
      <c r="I35" s="69">
        <f>I36</f>
        <v>415</v>
      </c>
      <c r="J35" s="69">
        <f>J36</f>
        <v>670</v>
      </c>
      <c r="K35" s="69">
        <f>K36</f>
        <v>250</v>
      </c>
      <c r="L35" s="69">
        <f>L36</f>
        <v>120</v>
      </c>
      <c r="M35" s="124">
        <f t="shared" si="0"/>
        <v>36.74121405750799</v>
      </c>
    </row>
    <row r="36" spans="1:13" s="2" customFormat="1" ht="33.75">
      <c r="A36" s="41" t="s">
        <v>81</v>
      </c>
      <c r="B36" s="4" t="s">
        <v>80</v>
      </c>
      <c r="C36" s="59">
        <f>C37+C38</f>
        <v>1565</v>
      </c>
      <c r="D36" s="59">
        <f>D37+D38</f>
        <v>575</v>
      </c>
      <c r="E36" s="30">
        <f>SUM(E37:E38)</f>
        <v>100</v>
      </c>
      <c r="F36" s="30">
        <f>SUM(F37:F38)</f>
        <v>105</v>
      </c>
      <c r="G36" s="30">
        <f>SUM(G37:G38)</f>
        <v>105</v>
      </c>
      <c r="H36" s="30">
        <f>SUM(H37:H38)</f>
        <v>105</v>
      </c>
      <c r="I36" s="69">
        <f>I37+I38</f>
        <v>415</v>
      </c>
      <c r="J36" s="69">
        <f>J37+J38</f>
        <v>670</v>
      </c>
      <c r="K36" s="69">
        <f>K37+K38</f>
        <v>250</v>
      </c>
      <c r="L36" s="69">
        <f>L37+L38</f>
        <v>120</v>
      </c>
      <c r="M36" s="124">
        <f t="shared" si="0"/>
        <v>36.74121405750799</v>
      </c>
    </row>
    <row r="37" spans="1:13" s="2" customFormat="1" ht="27.75" customHeight="1">
      <c r="A37" s="41" t="s">
        <v>144</v>
      </c>
      <c r="B37" s="4" t="s">
        <v>244</v>
      </c>
      <c r="C37" s="59">
        <v>1505</v>
      </c>
      <c r="D37" s="59">
        <v>575</v>
      </c>
      <c r="E37" s="30">
        <v>100</v>
      </c>
      <c r="F37" s="30">
        <v>100</v>
      </c>
      <c r="G37" s="30">
        <v>100</v>
      </c>
      <c r="H37" s="30">
        <v>100</v>
      </c>
      <c r="I37" s="69">
        <v>415</v>
      </c>
      <c r="J37" s="69">
        <f>500+40+130</f>
        <v>670</v>
      </c>
      <c r="K37" s="69">
        <f>220+30</f>
        <v>250</v>
      </c>
      <c r="L37" s="69">
        <f>220+30-130</f>
        <v>120</v>
      </c>
      <c r="M37" s="124">
        <f t="shared" si="0"/>
        <v>38.205980066445186</v>
      </c>
    </row>
    <row r="38" spans="1:13" s="2" customFormat="1" ht="33.75">
      <c r="A38" s="41" t="s">
        <v>92</v>
      </c>
      <c r="B38" s="4" t="s">
        <v>245</v>
      </c>
      <c r="C38" s="59">
        <v>60</v>
      </c>
      <c r="D38" s="59">
        <v>0</v>
      </c>
      <c r="E38" s="30">
        <v>0</v>
      </c>
      <c r="F38" s="30">
        <v>5</v>
      </c>
      <c r="G38" s="30">
        <v>5</v>
      </c>
      <c r="H38" s="30">
        <v>5</v>
      </c>
      <c r="I38" s="69">
        <v>0</v>
      </c>
      <c r="J38" s="69">
        <v>0</v>
      </c>
      <c r="K38" s="69">
        <v>0</v>
      </c>
      <c r="L38" s="69">
        <f>5-5</f>
        <v>0</v>
      </c>
      <c r="M38" s="124">
        <f t="shared" si="0"/>
        <v>0</v>
      </c>
    </row>
    <row r="39" spans="1:13" s="2" customFormat="1" ht="12.75">
      <c r="A39" s="31" t="s">
        <v>64</v>
      </c>
      <c r="B39" s="6" t="s">
        <v>63</v>
      </c>
      <c r="C39" s="114">
        <f>C40</f>
        <v>13067.599999999999</v>
      </c>
      <c r="D39" s="114">
        <f>D40</f>
        <v>13320.8</v>
      </c>
      <c r="E39" s="91"/>
      <c r="F39" s="91"/>
      <c r="G39" s="91"/>
      <c r="H39" s="91"/>
      <c r="I39" s="92">
        <f aca="true" t="shared" si="7" ref="I39:L41">I40</f>
        <v>1875</v>
      </c>
      <c r="J39" s="92">
        <f t="shared" si="7"/>
        <v>1875</v>
      </c>
      <c r="K39" s="92">
        <f t="shared" si="7"/>
        <v>1875</v>
      </c>
      <c r="L39" s="92">
        <f t="shared" si="7"/>
        <v>1876</v>
      </c>
      <c r="M39" s="124">
        <f t="shared" si="0"/>
        <v>101.93761670084791</v>
      </c>
    </row>
    <row r="40" spans="1:13" s="2" customFormat="1" ht="12.75">
      <c r="A40" s="41" t="s">
        <v>105</v>
      </c>
      <c r="B40" s="4" t="s">
        <v>106</v>
      </c>
      <c r="C40" s="115">
        <f>C41</f>
        <v>13067.599999999999</v>
      </c>
      <c r="D40" s="115">
        <f>D41</f>
        <v>13320.8</v>
      </c>
      <c r="E40" s="91"/>
      <c r="F40" s="91"/>
      <c r="G40" s="91"/>
      <c r="H40" s="91"/>
      <c r="I40" s="82">
        <f t="shared" si="7"/>
        <v>1875</v>
      </c>
      <c r="J40" s="82">
        <f t="shared" si="7"/>
        <v>1875</v>
      </c>
      <c r="K40" s="82">
        <f t="shared" si="7"/>
        <v>1875</v>
      </c>
      <c r="L40" s="82">
        <f t="shared" si="7"/>
        <v>1876</v>
      </c>
      <c r="M40" s="124">
        <f t="shared" si="0"/>
        <v>101.93761670084791</v>
      </c>
    </row>
    <row r="41" spans="1:13" s="2" customFormat="1" ht="12.75">
      <c r="A41" s="31" t="s">
        <v>108</v>
      </c>
      <c r="B41" s="4" t="s">
        <v>107</v>
      </c>
      <c r="C41" s="93">
        <f>C42+C46</f>
        <v>13067.599999999999</v>
      </c>
      <c r="D41" s="93">
        <f>D42+D46</f>
        <v>13320.8</v>
      </c>
      <c r="E41" s="91"/>
      <c r="F41" s="91"/>
      <c r="G41" s="91"/>
      <c r="H41" s="91"/>
      <c r="I41" s="82">
        <f t="shared" si="7"/>
        <v>1875</v>
      </c>
      <c r="J41" s="82">
        <f t="shared" si="7"/>
        <v>1875</v>
      </c>
      <c r="K41" s="82">
        <f t="shared" si="7"/>
        <v>1875</v>
      </c>
      <c r="L41" s="82">
        <f t="shared" si="7"/>
        <v>1876</v>
      </c>
      <c r="M41" s="124">
        <f t="shared" si="0"/>
        <v>101.93761670084791</v>
      </c>
    </row>
    <row r="42" spans="1:13" s="2" customFormat="1" ht="22.5">
      <c r="A42" s="41" t="s">
        <v>310</v>
      </c>
      <c r="B42" s="4" t="s">
        <v>309</v>
      </c>
      <c r="C42" s="93">
        <f>C43</f>
        <v>2837.7</v>
      </c>
      <c r="D42" s="93">
        <f>D43</f>
        <v>2827.2</v>
      </c>
      <c r="E42" s="91"/>
      <c r="F42" s="91"/>
      <c r="G42" s="91"/>
      <c r="H42" s="91"/>
      <c r="I42" s="82">
        <v>1875</v>
      </c>
      <c r="J42" s="82">
        <v>1875</v>
      </c>
      <c r="K42" s="82">
        <v>1875</v>
      </c>
      <c r="L42" s="82">
        <v>1876</v>
      </c>
      <c r="M42" s="124">
        <f t="shared" si="0"/>
        <v>99.62998202769849</v>
      </c>
    </row>
    <row r="43" spans="1:13" s="2" customFormat="1" ht="33.75">
      <c r="A43" s="41" t="s">
        <v>109</v>
      </c>
      <c r="B43" s="4" t="s">
        <v>110</v>
      </c>
      <c r="C43" s="93">
        <f>C44+C45</f>
        <v>2837.7</v>
      </c>
      <c r="D43" s="93">
        <f>D44+D45</f>
        <v>2827.2</v>
      </c>
      <c r="E43" s="91"/>
      <c r="F43" s="91"/>
      <c r="G43" s="91"/>
      <c r="H43" s="91"/>
      <c r="I43" s="82"/>
      <c r="J43" s="82"/>
      <c r="K43" s="82"/>
      <c r="L43" s="82"/>
      <c r="M43" s="124">
        <f t="shared" si="0"/>
        <v>99.62998202769849</v>
      </c>
    </row>
    <row r="44" spans="1:13" s="2" customFormat="1" ht="33.75">
      <c r="A44" s="41" t="s">
        <v>200</v>
      </c>
      <c r="B44" s="4" t="s">
        <v>198</v>
      </c>
      <c r="C44" s="93">
        <v>2832.7</v>
      </c>
      <c r="D44" s="93">
        <v>2822.2</v>
      </c>
      <c r="E44" s="91"/>
      <c r="F44" s="91"/>
      <c r="G44" s="91"/>
      <c r="H44" s="91"/>
      <c r="I44" s="82"/>
      <c r="J44" s="82"/>
      <c r="K44" s="82"/>
      <c r="L44" s="82"/>
      <c r="M44" s="124">
        <f t="shared" si="0"/>
        <v>99.62932890881491</v>
      </c>
    </row>
    <row r="45" spans="1:13" s="2" customFormat="1" ht="45">
      <c r="A45" s="41" t="s">
        <v>201</v>
      </c>
      <c r="B45" s="4" t="s">
        <v>199</v>
      </c>
      <c r="C45" s="93">
        <v>5</v>
      </c>
      <c r="D45" s="93">
        <v>5</v>
      </c>
      <c r="E45" s="91"/>
      <c r="F45" s="91"/>
      <c r="G45" s="91"/>
      <c r="H45" s="91"/>
      <c r="I45" s="82"/>
      <c r="J45" s="82"/>
      <c r="K45" s="82"/>
      <c r="L45" s="82"/>
      <c r="M45" s="124">
        <f t="shared" si="0"/>
        <v>100</v>
      </c>
    </row>
    <row r="46" spans="1:13" s="2" customFormat="1" ht="22.5">
      <c r="A46" s="41" t="s">
        <v>311</v>
      </c>
      <c r="B46" s="4" t="s">
        <v>221</v>
      </c>
      <c r="C46" s="93">
        <f>C47</f>
        <v>10229.9</v>
      </c>
      <c r="D46" s="93">
        <f>D47</f>
        <v>10493.599999999999</v>
      </c>
      <c r="E46" s="91"/>
      <c r="F46" s="91"/>
      <c r="G46" s="91"/>
      <c r="H46" s="91"/>
      <c r="I46" s="82"/>
      <c r="J46" s="82"/>
      <c r="K46" s="82"/>
      <c r="L46" s="82"/>
      <c r="M46" s="124">
        <f t="shared" si="0"/>
        <v>102.57773780779871</v>
      </c>
    </row>
    <row r="47" spans="1:13" s="2" customFormat="1" ht="33.75">
      <c r="A47" s="41" t="s">
        <v>111</v>
      </c>
      <c r="B47" s="4" t="s">
        <v>220</v>
      </c>
      <c r="C47" s="93">
        <f>C48+C49</f>
        <v>10229.9</v>
      </c>
      <c r="D47" s="93">
        <f>D48+D49</f>
        <v>10493.599999999999</v>
      </c>
      <c r="E47" s="91"/>
      <c r="F47" s="91"/>
      <c r="G47" s="91"/>
      <c r="H47" s="91"/>
      <c r="I47" s="82"/>
      <c r="J47" s="82"/>
      <c r="K47" s="82"/>
      <c r="L47" s="82"/>
      <c r="M47" s="124">
        <f t="shared" si="0"/>
        <v>102.57773780779871</v>
      </c>
    </row>
    <row r="48" spans="1:13" s="2" customFormat="1" ht="24.75" customHeight="1">
      <c r="A48" s="41" t="s">
        <v>112</v>
      </c>
      <c r="B48" s="4" t="s">
        <v>114</v>
      </c>
      <c r="C48" s="93">
        <v>7225.2</v>
      </c>
      <c r="D48" s="93">
        <v>7518.9</v>
      </c>
      <c r="E48" s="91"/>
      <c r="F48" s="91"/>
      <c r="G48" s="91"/>
      <c r="H48" s="91"/>
      <c r="I48" s="82"/>
      <c r="J48" s="82"/>
      <c r="K48" s="82"/>
      <c r="L48" s="82"/>
      <c r="M48" s="124">
        <f t="shared" si="0"/>
        <v>104.06493937884072</v>
      </c>
    </row>
    <row r="49" spans="1:13" s="2" customFormat="1" ht="27.75" customHeight="1">
      <c r="A49" s="41" t="s">
        <v>113</v>
      </c>
      <c r="B49" s="4" t="s">
        <v>222</v>
      </c>
      <c r="C49" s="93">
        <v>3004.7</v>
      </c>
      <c r="D49" s="93">
        <v>2974.7</v>
      </c>
      <c r="E49" s="91"/>
      <c r="F49" s="91"/>
      <c r="G49" s="91"/>
      <c r="H49" s="91"/>
      <c r="I49" s="82"/>
      <c r="J49" s="82"/>
      <c r="K49" s="82"/>
      <c r="L49" s="82"/>
      <c r="M49" s="124">
        <f t="shared" si="0"/>
        <v>99.0015642160615</v>
      </c>
    </row>
    <row r="50" spans="1:17" ht="12.75">
      <c r="A50" s="15"/>
      <c r="B50" s="16" t="s">
        <v>25</v>
      </c>
      <c r="C50" s="58">
        <f>C9+C39</f>
        <v>93566.5</v>
      </c>
      <c r="D50" s="58">
        <f>D9+D39</f>
        <v>88761.7</v>
      </c>
      <c r="E50" s="17" t="e">
        <f>SUM(E10,E22,E25,E33)</f>
        <v>#REF!</v>
      </c>
      <c r="F50" s="17" t="e">
        <f>SUM(F10,F22,F25,F33)</f>
        <v>#REF!</v>
      </c>
      <c r="G50" s="17" t="e">
        <f>SUM(G10,G22,G25,G33)</f>
        <v>#REF!</v>
      </c>
      <c r="H50" s="17" t="e">
        <f>SUM(H10,H22,H25,H33)</f>
        <v>#REF!</v>
      </c>
      <c r="I50" s="70">
        <f>I39+I9</f>
        <v>7943.3</v>
      </c>
      <c r="J50" s="70">
        <f>J39+J9</f>
        <v>14080.1</v>
      </c>
      <c r="K50" s="70">
        <f>K39+K9</f>
        <v>15719.8</v>
      </c>
      <c r="L50" s="70">
        <f>L39+L9</f>
        <v>7916</v>
      </c>
      <c r="M50" s="124">
        <f t="shared" si="0"/>
        <v>94.86482875815597</v>
      </c>
      <c r="N50" s="22"/>
      <c r="O50" s="22"/>
      <c r="P50" s="22"/>
      <c r="Q50" s="22"/>
    </row>
    <row r="51" spans="1:17" ht="12.75">
      <c r="A51" s="19"/>
      <c r="B51" s="20"/>
      <c r="C51" s="100"/>
      <c r="D51" s="100"/>
      <c r="E51" s="22"/>
      <c r="F51" s="22"/>
      <c r="G51" s="22"/>
      <c r="H51" s="22"/>
      <c r="I51" s="103"/>
      <c r="J51" s="103"/>
      <c r="K51" s="103"/>
      <c r="L51" s="103"/>
      <c r="M51" s="22"/>
      <c r="N51" s="22"/>
      <c r="O51" s="22"/>
      <c r="P51" s="22"/>
      <c r="Q51" s="22"/>
    </row>
    <row r="52" spans="1:8" ht="12.75">
      <c r="A52" s="19"/>
      <c r="B52" s="217"/>
      <c r="C52" s="217"/>
      <c r="D52" s="217"/>
      <c r="E52" s="217"/>
      <c r="F52" s="217"/>
      <c r="G52" s="217"/>
      <c r="H52" s="217"/>
    </row>
    <row r="53" spans="1:8" ht="27.75" customHeight="1">
      <c r="A53" s="19"/>
      <c r="B53" s="23"/>
      <c r="C53" s="23"/>
      <c r="D53" s="23"/>
      <c r="E53" s="23"/>
      <c r="F53" s="23"/>
      <c r="G53" s="23"/>
      <c r="H53" s="23"/>
    </row>
    <row r="54" spans="1:8" ht="25.5" customHeight="1">
      <c r="A54" s="222"/>
      <c r="B54" s="223"/>
      <c r="C54" s="223"/>
      <c r="D54" s="223"/>
      <c r="E54" s="223"/>
      <c r="F54" s="223"/>
      <c r="G54" s="223"/>
      <c r="H54" s="223"/>
    </row>
    <row r="55" spans="1:9" ht="24.75" customHeight="1">
      <c r="A55" s="220"/>
      <c r="B55" s="221"/>
      <c r="C55" s="221"/>
      <c r="D55" s="221"/>
      <c r="E55" s="116"/>
      <c r="F55" s="116"/>
      <c r="G55" s="116"/>
      <c r="H55" s="116"/>
      <c r="I55" s="116"/>
    </row>
    <row r="56" spans="1:9" ht="25.5" customHeight="1">
      <c r="A56" s="220"/>
      <c r="B56" s="221"/>
      <c r="C56" s="221"/>
      <c r="D56" s="221"/>
      <c r="E56" s="221"/>
      <c r="F56" s="221"/>
      <c r="G56" s="221"/>
      <c r="H56" s="221"/>
      <c r="I56" s="221"/>
    </row>
    <row r="57" spans="1:9" ht="25.5" customHeight="1">
      <c r="A57" s="225"/>
      <c r="B57" s="226"/>
      <c r="C57" s="226"/>
      <c r="D57" s="117"/>
      <c r="E57" s="117"/>
      <c r="F57" s="117"/>
      <c r="G57" s="117"/>
      <c r="H57" s="117"/>
      <c r="I57" s="117"/>
    </row>
    <row r="58" spans="1:9" ht="25.5" customHeight="1">
      <c r="A58" s="225"/>
      <c r="B58" s="226"/>
      <c r="C58" s="226"/>
      <c r="D58" s="117"/>
      <c r="E58" s="117"/>
      <c r="F58" s="117"/>
      <c r="G58" s="117"/>
      <c r="H58" s="117"/>
      <c r="I58" s="117"/>
    </row>
    <row r="59" spans="1:8" ht="12.75">
      <c r="A59" s="19"/>
      <c r="B59" s="24"/>
      <c r="C59" s="21"/>
      <c r="D59" s="22"/>
      <c r="E59" s="22"/>
      <c r="F59" s="22"/>
      <c r="G59" s="22"/>
      <c r="H59" s="22"/>
    </row>
    <row r="60" spans="1:8" ht="12.75">
      <c r="A60" s="25"/>
      <c r="B60" s="26"/>
      <c r="C60" s="27"/>
      <c r="D60" s="28"/>
      <c r="E60" s="28"/>
      <c r="F60" s="28"/>
      <c r="G60" s="28"/>
      <c r="H60" s="28"/>
    </row>
    <row r="61" spans="1:12" ht="22.5" customHeight="1">
      <c r="A61" s="121"/>
      <c r="B61" s="122"/>
      <c r="C61" s="123"/>
      <c r="D61" s="98"/>
      <c r="E61" s="99"/>
      <c r="F61" s="14"/>
      <c r="G61" s="14"/>
      <c r="H61" s="14"/>
      <c r="I61" s="67"/>
      <c r="J61" s="67" t="s">
        <v>89</v>
      </c>
      <c r="K61" s="67" t="s">
        <v>90</v>
      </c>
      <c r="L61" s="67" t="s">
        <v>88</v>
      </c>
    </row>
    <row r="62" spans="1:12" ht="12.75">
      <c r="A62" s="27"/>
      <c r="B62" s="26"/>
      <c r="C62" s="101"/>
      <c r="D62" s="101"/>
      <c r="E62" s="97"/>
      <c r="F62" s="61"/>
      <c r="G62" s="61"/>
      <c r="H62" s="61"/>
      <c r="I62" s="61"/>
      <c r="J62" s="61">
        <f>вед!N116-доходы!J50</f>
        <v>-14080.1</v>
      </c>
      <c r="K62" s="61">
        <f>вед!O116-доходы!K50</f>
        <v>-15719.8</v>
      </c>
      <c r="L62" s="61">
        <f>вед!P116-доходы!L50</f>
        <v>-7916</v>
      </c>
    </row>
    <row r="63" spans="4:8" ht="12.75">
      <c r="D63" s="40"/>
      <c r="E63" s="40"/>
      <c r="F63" s="40"/>
      <c r="G63" s="40"/>
      <c r="H63" s="40"/>
    </row>
    <row r="64" spans="4:8" ht="12.75">
      <c r="D64" s="40"/>
      <c r="E64" s="40"/>
      <c r="F64" s="40"/>
      <c r="G64" s="40"/>
      <c r="H64" s="40"/>
    </row>
    <row r="65" ht="12.75">
      <c r="E65" s="40"/>
    </row>
    <row r="67" spans="6:8" ht="12.75">
      <c r="F67" s="40"/>
      <c r="G67" s="40"/>
      <c r="H67" s="40"/>
    </row>
  </sheetData>
  <sheetProtection/>
  <mergeCells count="11">
    <mergeCell ref="A55:D55"/>
    <mergeCell ref="A54:H54"/>
    <mergeCell ref="A5:C5"/>
    <mergeCell ref="A58:C58"/>
    <mergeCell ref="A57:C57"/>
    <mergeCell ref="A56:I56"/>
    <mergeCell ref="B1:H1"/>
    <mergeCell ref="A3:H3"/>
    <mergeCell ref="A6:H6"/>
    <mergeCell ref="B52:H52"/>
    <mergeCell ref="A4:H4"/>
  </mergeCells>
  <printOptions/>
  <pageMargins left="0.4330708661417323" right="0.3937007874015748" top="0.2755905511811024" bottom="0.4330708661417323" header="0.11811023622047245" footer="0"/>
  <pageSetup horizontalDpi="300" verticalDpi="300" orientation="landscape" paperSize="9" r:id="rId1"/>
  <headerFooter alignWithMargins="0">
    <oddHeader>&amp;Rприложение 2
</oddHeader>
    <oddFooter>&amp;Rстраница &amp;P из 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875" style="10" customWidth="1"/>
    <col min="2" max="2" width="75.25390625" style="3" customWidth="1"/>
    <col min="3" max="3" width="23.125" style="3" customWidth="1"/>
    <col min="4" max="4" width="15.00390625" style="3" customWidth="1"/>
    <col min="5" max="6" width="6.625" style="3" hidden="1" customWidth="1"/>
    <col min="7" max="7" width="7.875" style="3" hidden="1" customWidth="1"/>
    <col min="8" max="8" width="8.125" style="3" hidden="1" customWidth="1"/>
  </cols>
  <sheetData>
    <row r="1" spans="1:8" s="2" customFormat="1" ht="9.75" customHeight="1">
      <c r="A1" s="7"/>
      <c r="B1" s="230"/>
      <c r="C1" s="231"/>
      <c r="D1" s="231"/>
      <c r="E1" s="231"/>
      <c r="F1" s="231"/>
      <c r="G1" s="231"/>
      <c r="H1" s="231"/>
    </row>
    <row r="2" spans="1:8" s="2" customFormat="1" ht="12.75" customHeight="1" hidden="1">
      <c r="A2" s="7"/>
      <c r="B2" s="42"/>
      <c r="C2" s="43"/>
      <c r="D2" s="44"/>
      <c r="E2" s="44"/>
      <c r="F2" s="44"/>
      <c r="G2" s="44"/>
      <c r="H2" s="44"/>
    </row>
    <row r="3" spans="1:8" s="2" customFormat="1" ht="25.5" customHeight="1">
      <c r="A3" s="215" t="s">
        <v>401</v>
      </c>
      <c r="B3" s="215"/>
      <c r="C3" s="215"/>
      <c r="D3" s="215"/>
      <c r="E3" s="215"/>
      <c r="F3" s="215"/>
      <c r="G3" s="215"/>
      <c r="H3" s="215"/>
    </row>
    <row r="4" spans="1:8" s="2" customFormat="1" ht="12.75">
      <c r="A4" s="7"/>
      <c r="B4" s="42"/>
      <c r="C4" s="43"/>
      <c r="D4" s="44"/>
      <c r="E4" s="44"/>
      <c r="F4" s="44"/>
      <c r="G4" s="44"/>
      <c r="H4" s="44"/>
    </row>
    <row r="5" spans="1:9" s="2" customFormat="1" ht="25.5" customHeight="1">
      <c r="A5" s="233" t="s">
        <v>341</v>
      </c>
      <c r="B5" s="233"/>
      <c r="C5" s="233"/>
      <c r="D5" s="233"/>
      <c r="E5" s="233"/>
      <c r="F5" s="233"/>
      <c r="G5" s="233"/>
      <c r="H5" s="233"/>
      <c r="I5" s="234"/>
    </row>
    <row r="6" spans="1:9" s="2" customFormat="1" ht="24.75" customHeight="1">
      <c r="A6" s="228" t="s">
        <v>151</v>
      </c>
      <c r="B6" s="229"/>
      <c r="C6" s="229"/>
      <c r="D6" s="229"/>
      <c r="E6" s="229"/>
      <c r="F6" s="229"/>
      <c r="G6" s="229"/>
      <c r="H6" s="229"/>
      <c r="I6" s="229"/>
    </row>
    <row r="7" spans="1:8" s="2" customFormat="1" ht="54.75" customHeight="1">
      <c r="A7" s="31"/>
      <c r="B7" s="95" t="s">
        <v>152</v>
      </c>
      <c r="C7" s="95" t="s">
        <v>153</v>
      </c>
      <c r="D7" s="95" t="s">
        <v>218</v>
      </c>
      <c r="E7" s="14" t="s">
        <v>16</v>
      </c>
      <c r="F7" s="14" t="s">
        <v>17</v>
      </c>
      <c r="G7" s="125" t="s">
        <v>18</v>
      </c>
      <c r="H7" s="14" t="s">
        <v>19</v>
      </c>
    </row>
    <row r="8" spans="1:8" s="2" customFormat="1" ht="22.5">
      <c r="A8" s="126"/>
      <c r="B8" s="181" t="s">
        <v>216</v>
      </c>
      <c r="C8" s="102" t="s">
        <v>258</v>
      </c>
      <c r="D8" s="59">
        <v>17859.5</v>
      </c>
      <c r="E8" s="29"/>
      <c r="F8" s="29"/>
      <c r="G8" s="29"/>
      <c r="H8" s="29"/>
    </row>
    <row r="9" spans="1:8" s="2" customFormat="1" ht="22.5">
      <c r="A9" s="127"/>
      <c r="B9" s="181" t="s">
        <v>216</v>
      </c>
      <c r="C9" s="102" t="s">
        <v>259</v>
      </c>
      <c r="D9" s="59">
        <v>79.6</v>
      </c>
      <c r="E9" s="30" t="e">
        <f>SUM(E10,E26)</f>
        <v>#REF!</v>
      </c>
      <c r="F9" s="30" t="e">
        <f>SUM(F10,F26)</f>
        <v>#REF!</v>
      </c>
      <c r="G9" s="30" t="e">
        <f>SUM(G10,G26)</f>
        <v>#REF!</v>
      </c>
      <c r="H9" s="30" t="e">
        <f>SUM(H10,H26)</f>
        <v>#REF!</v>
      </c>
    </row>
    <row r="10" spans="1:8" s="2" customFormat="1" ht="22.5">
      <c r="A10" s="127"/>
      <c r="B10" s="181" t="s">
        <v>216</v>
      </c>
      <c r="C10" s="102" t="s">
        <v>260</v>
      </c>
      <c r="D10" s="59">
        <v>3</v>
      </c>
      <c r="E10" s="30" t="e">
        <f>#REF!+E19</f>
        <v>#REF!</v>
      </c>
      <c r="F10" s="30" t="e">
        <f>#REF!+F19</f>
        <v>#REF!</v>
      </c>
      <c r="G10" s="30" t="e">
        <f>#REF!+G19</f>
        <v>#REF!</v>
      </c>
      <c r="H10" s="30" t="e">
        <f>#REF!+H19</f>
        <v>#REF!</v>
      </c>
    </row>
    <row r="11" spans="1:8" s="2" customFormat="1" ht="22.5">
      <c r="A11" s="127"/>
      <c r="B11" s="181" t="s">
        <v>216</v>
      </c>
      <c r="C11" s="102" t="s">
        <v>261</v>
      </c>
      <c r="D11" s="59">
        <v>-2.5</v>
      </c>
      <c r="E11" s="30"/>
      <c r="F11" s="30"/>
      <c r="G11" s="128"/>
      <c r="H11" s="30"/>
    </row>
    <row r="12" spans="1:8" s="2" customFormat="1" ht="22.5">
      <c r="A12" s="127"/>
      <c r="B12" s="181" t="s">
        <v>235</v>
      </c>
      <c r="C12" s="102" t="s">
        <v>262</v>
      </c>
      <c r="D12" s="59">
        <v>0</v>
      </c>
      <c r="E12" s="30"/>
      <c r="F12" s="30"/>
      <c r="G12" s="128"/>
      <c r="H12" s="30"/>
    </row>
    <row r="13" spans="1:8" s="2" customFormat="1" ht="22.5">
      <c r="A13" s="127"/>
      <c r="B13" s="181" t="s">
        <v>235</v>
      </c>
      <c r="C13" s="102" t="s">
        <v>263</v>
      </c>
      <c r="D13" s="59">
        <v>3.4</v>
      </c>
      <c r="E13" s="30"/>
      <c r="F13" s="30"/>
      <c r="G13" s="128"/>
      <c r="H13" s="30"/>
    </row>
    <row r="14" spans="1:8" s="2" customFormat="1" ht="22.5">
      <c r="A14" s="127"/>
      <c r="B14" s="181" t="s">
        <v>235</v>
      </c>
      <c r="C14" s="102" t="s">
        <v>264</v>
      </c>
      <c r="D14" s="59">
        <v>0.6</v>
      </c>
      <c r="E14" s="30"/>
      <c r="F14" s="30"/>
      <c r="G14" s="128"/>
      <c r="H14" s="30"/>
    </row>
    <row r="15" spans="1:8" s="2" customFormat="1" ht="22.5">
      <c r="A15" s="127"/>
      <c r="B15" s="181" t="s">
        <v>235</v>
      </c>
      <c r="C15" s="102" t="s">
        <v>265</v>
      </c>
      <c r="D15" s="59">
        <v>0</v>
      </c>
      <c r="E15" s="30"/>
      <c r="F15" s="30"/>
      <c r="G15" s="128"/>
      <c r="H15" s="30"/>
    </row>
    <row r="16" spans="1:8" s="2" customFormat="1" ht="19.5" customHeight="1">
      <c r="A16" s="127"/>
      <c r="B16" s="181" t="s">
        <v>243</v>
      </c>
      <c r="C16" s="102" t="s">
        <v>266</v>
      </c>
      <c r="D16" s="59">
        <v>1248.9</v>
      </c>
      <c r="E16" s="30"/>
      <c r="F16" s="30"/>
      <c r="G16" s="128"/>
      <c r="H16" s="30"/>
    </row>
    <row r="17" spans="1:8" s="2" customFormat="1" ht="12.75">
      <c r="A17" s="127"/>
      <c r="B17" s="181" t="s">
        <v>243</v>
      </c>
      <c r="C17" s="102" t="s">
        <v>267</v>
      </c>
      <c r="D17" s="59">
        <v>5.1</v>
      </c>
      <c r="E17" s="30"/>
      <c r="F17" s="30"/>
      <c r="G17" s="128"/>
      <c r="H17" s="30"/>
    </row>
    <row r="18" spans="1:8" s="2" customFormat="1" ht="12.75">
      <c r="A18" s="127"/>
      <c r="B18" s="181" t="s">
        <v>243</v>
      </c>
      <c r="C18" s="102" t="s">
        <v>315</v>
      </c>
      <c r="D18" s="59">
        <v>8.5</v>
      </c>
      <c r="E18" s="30"/>
      <c r="F18" s="30"/>
      <c r="G18" s="128"/>
      <c r="H18" s="30"/>
    </row>
    <row r="19" spans="1:8" s="2" customFormat="1" ht="22.5">
      <c r="A19" s="127"/>
      <c r="B19" s="181" t="s">
        <v>217</v>
      </c>
      <c r="C19" s="41" t="s">
        <v>246</v>
      </c>
      <c r="D19" s="59">
        <v>3563.4</v>
      </c>
      <c r="E19" s="30">
        <v>200</v>
      </c>
      <c r="F19" s="30">
        <v>1240</v>
      </c>
      <c r="G19" s="128">
        <v>630</v>
      </c>
      <c r="H19" s="30">
        <v>330</v>
      </c>
    </row>
    <row r="20" spans="1:8" s="2" customFormat="1" ht="22.5">
      <c r="A20" s="127"/>
      <c r="B20" s="181" t="s">
        <v>217</v>
      </c>
      <c r="C20" s="41" t="s">
        <v>247</v>
      </c>
      <c r="D20" s="59">
        <v>24.2</v>
      </c>
      <c r="E20" s="30"/>
      <c r="F20" s="30"/>
      <c r="G20" s="128"/>
      <c r="H20" s="30"/>
    </row>
    <row r="21" spans="1:8" s="2" customFormat="1" ht="22.5">
      <c r="A21" s="127"/>
      <c r="B21" s="181" t="s">
        <v>217</v>
      </c>
      <c r="C21" s="41" t="s">
        <v>248</v>
      </c>
      <c r="D21" s="59">
        <v>1.6</v>
      </c>
      <c r="E21" s="30"/>
      <c r="F21" s="30"/>
      <c r="G21" s="128"/>
      <c r="H21" s="30"/>
    </row>
    <row r="22" spans="1:8" s="2" customFormat="1" ht="22.5">
      <c r="A22" s="127"/>
      <c r="B22" s="181" t="s">
        <v>217</v>
      </c>
      <c r="C22" s="41" t="s">
        <v>268</v>
      </c>
      <c r="D22" s="59">
        <v>0.6</v>
      </c>
      <c r="E22" s="30"/>
      <c r="F22" s="30"/>
      <c r="G22" s="128"/>
      <c r="H22" s="30"/>
    </row>
    <row r="23" spans="1:8" s="2" customFormat="1" ht="33.75">
      <c r="A23" s="127"/>
      <c r="B23" s="181" t="s">
        <v>238</v>
      </c>
      <c r="C23" s="41" t="s">
        <v>249</v>
      </c>
      <c r="D23" s="59">
        <v>-82</v>
      </c>
      <c r="E23" s="30"/>
      <c r="F23" s="30"/>
      <c r="G23" s="128"/>
      <c r="H23" s="30"/>
    </row>
    <row r="24" spans="1:8" s="2" customFormat="1" ht="33.75">
      <c r="A24" s="127"/>
      <c r="B24" s="181" t="s">
        <v>238</v>
      </c>
      <c r="C24" s="41" t="s">
        <v>250</v>
      </c>
      <c r="D24" s="59">
        <v>0.2</v>
      </c>
      <c r="E24" s="30"/>
      <c r="F24" s="30"/>
      <c r="G24" s="128"/>
      <c r="H24" s="30"/>
    </row>
    <row r="25" spans="1:8" s="2" customFormat="1" ht="33.75">
      <c r="A25" s="127"/>
      <c r="B25" s="181" t="s">
        <v>238</v>
      </c>
      <c r="C25" s="41" t="s">
        <v>251</v>
      </c>
      <c r="D25" s="59">
        <v>0.5</v>
      </c>
      <c r="E25" s="30"/>
      <c r="F25" s="30"/>
      <c r="G25" s="128"/>
      <c r="H25" s="30"/>
    </row>
    <row r="26" spans="1:8" s="2" customFormat="1" ht="14.25" customHeight="1">
      <c r="A26" s="127"/>
      <c r="B26" s="4" t="s">
        <v>154</v>
      </c>
      <c r="C26" s="41" t="s">
        <v>252</v>
      </c>
      <c r="D26" s="59">
        <v>14753.2</v>
      </c>
      <c r="E26" s="30">
        <v>800</v>
      </c>
      <c r="F26" s="30">
        <v>1900</v>
      </c>
      <c r="G26" s="30">
        <v>1500</v>
      </c>
      <c r="H26" s="30">
        <v>1600</v>
      </c>
    </row>
    <row r="27" spans="1:8" s="2" customFormat="1" ht="14.25" customHeight="1">
      <c r="A27" s="127"/>
      <c r="B27" s="4" t="s">
        <v>154</v>
      </c>
      <c r="C27" s="41" t="s">
        <v>253</v>
      </c>
      <c r="D27" s="59">
        <v>22.7</v>
      </c>
      <c r="E27" s="30"/>
      <c r="F27" s="30"/>
      <c r="G27" s="30"/>
      <c r="H27" s="30"/>
    </row>
    <row r="28" spans="1:8" s="2" customFormat="1" ht="15.75" customHeight="1">
      <c r="A28" s="127"/>
      <c r="B28" s="4" t="s">
        <v>154</v>
      </c>
      <c r="C28" s="41" t="s">
        <v>254</v>
      </c>
      <c r="D28" s="59">
        <v>80.2</v>
      </c>
      <c r="E28" s="30"/>
      <c r="F28" s="30"/>
      <c r="G28" s="30"/>
      <c r="H28" s="30"/>
    </row>
    <row r="29" spans="1:8" s="2" customFormat="1" ht="21.75" customHeight="1">
      <c r="A29" s="127"/>
      <c r="B29" s="4" t="s">
        <v>241</v>
      </c>
      <c r="C29" s="41" t="s">
        <v>255</v>
      </c>
      <c r="D29" s="59">
        <v>22</v>
      </c>
      <c r="E29" s="30"/>
      <c r="F29" s="30"/>
      <c r="G29" s="30"/>
      <c r="H29" s="30"/>
    </row>
    <row r="30" spans="1:8" s="2" customFormat="1" ht="23.25" customHeight="1">
      <c r="A30" s="127"/>
      <c r="B30" s="4" t="s">
        <v>241</v>
      </c>
      <c r="C30" s="41" t="s">
        <v>256</v>
      </c>
      <c r="D30" s="59">
        <v>8.8</v>
      </c>
      <c r="E30" s="30"/>
      <c r="F30" s="30"/>
      <c r="G30" s="30"/>
      <c r="H30" s="30"/>
    </row>
    <row r="31" spans="1:8" s="2" customFormat="1" ht="24" customHeight="1">
      <c r="A31" s="127"/>
      <c r="B31" s="4" t="s">
        <v>241</v>
      </c>
      <c r="C31" s="41" t="s">
        <v>257</v>
      </c>
      <c r="D31" s="59">
        <v>16.5</v>
      </c>
      <c r="E31" s="30"/>
      <c r="F31" s="30"/>
      <c r="G31" s="30"/>
      <c r="H31" s="30"/>
    </row>
    <row r="32" spans="1:8" s="2" customFormat="1" ht="39.75" customHeight="1">
      <c r="A32" s="127"/>
      <c r="B32" s="4" t="s">
        <v>79</v>
      </c>
      <c r="C32" s="41" t="s">
        <v>155</v>
      </c>
      <c r="D32" s="59">
        <v>36405.3</v>
      </c>
      <c r="E32" s="30" t="e">
        <f>E33</f>
        <v>#REF!</v>
      </c>
      <c r="F32" s="30" t="e">
        <f>F33</f>
        <v>#REF!</v>
      </c>
      <c r="G32" s="30" t="e">
        <f>G33</f>
        <v>#REF!</v>
      </c>
      <c r="H32" s="30" t="e">
        <f>H33</f>
        <v>#REF!</v>
      </c>
    </row>
    <row r="33" spans="1:8" s="2" customFormat="1" ht="38.25" customHeight="1">
      <c r="A33" s="127"/>
      <c r="B33" s="4" t="s">
        <v>79</v>
      </c>
      <c r="C33" s="41" t="s">
        <v>156</v>
      </c>
      <c r="D33" s="59">
        <v>383.2</v>
      </c>
      <c r="E33" s="30" t="e">
        <f>#REF!</f>
        <v>#REF!</v>
      </c>
      <c r="F33" s="30" t="e">
        <f>#REF!</f>
        <v>#REF!</v>
      </c>
      <c r="G33" s="30" t="e">
        <f>#REF!</f>
        <v>#REF!</v>
      </c>
      <c r="H33" s="30" t="e">
        <f>#REF!</f>
        <v>#REF!</v>
      </c>
    </row>
    <row r="34" spans="1:8" s="2" customFormat="1" ht="18" customHeight="1">
      <c r="A34" s="127"/>
      <c r="B34" s="4" t="s">
        <v>57</v>
      </c>
      <c r="C34" s="41" t="s">
        <v>269</v>
      </c>
      <c r="D34" s="59">
        <v>0</v>
      </c>
      <c r="E34" s="30"/>
      <c r="F34" s="30"/>
      <c r="G34" s="30"/>
      <c r="H34" s="30"/>
    </row>
    <row r="35" spans="1:8" s="2" customFormat="1" ht="18.75" customHeight="1">
      <c r="A35" s="127"/>
      <c r="B35" s="4" t="s">
        <v>57</v>
      </c>
      <c r="C35" s="41" t="s">
        <v>219</v>
      </c>
      <c r="D35" s="59">
        <v>0</v>
      </c>
      <c r="E35" s="30" t="e">
        <f>#REF!+#REF!</f>
        <v>#REF!</v>
      </c>
      <c r="F35" s="30" t="e">
        <f>#REF!+#REF!</f>
        <v>#REF!</v>
      </c>
      <c r="G35" s="30" t="e">
        <f>#REF!+#REF!</f>
        <v>#REF!</v>
      </c>
      <c r="H35" s="30" t="e">
        <f>#REF!+#REF!</f>
        <v>#REF!</v>
      </c>
    </row>
    <row r="36" spans="1:8" s="2" customFormat="1" ht="33.75">
      <c r="A36" s="127"/>
      <c r="B36" s="4" t="s">
        <v>93</v>
      </c>
      <c r="C36" s="102" t="s">
        <v>313</v>
      </c>
      <c r="D36" s="59">
        <v>194.7</v>
      </c>
      <c r="E36" s="30"/>
      <c r="F36" s="30"/>
      <c r="G36" s="128"/>
      <c r="H36" s="30"/>
    </row>
    <row r="37" spans="1:8" s="2" customFormat="1" ht="33.75">
      <c r="A37" s="127"/>
      <c r="B37" s="4" t="s">
        <v>37</v>
      </c>
      <c r="C37" s="41" t="s">
        <v>316</v>
      </c>
      <c r="D37" s="59">
        <v>264.7</v>
      </c>
      <c r="E37" s="30">
        <v>145</v>
      </c>
      <c r="F37" s="30">
        <v>230</v>
      </c>
      <c r="G37" s="128">
        <v>315</v>
      </c>
      <c r="H37" s="30">
        <v>227.5</v>
      </c>
    </row>
    <row r="38" spans="1:8" s="2" customFormat="1" ht="33.75">
      <c r="A38" s="127"/>
      <c r="B38" s="4" t="s">
        <v>82</v>
      </c>
      <c r="C38" s="41" t="s">
        <v>144</v>
      </c>
      <c r="D38" s="59">
        <v>575</v>
      </c>
      <c r="E38" s="30">
        <v>100</v>
      </c>
      <c r="F38" s="30">
        <v>100</v>
      </c>
      <c r="G38" s="30">
        <v>100</v>
      </c>
      <c r="H38" s="30">
        <v>100</v>
      </c>
    </row>
    <row r="39" spans="1:8" s="2" customFormat="1" ht="22.5">
      <c r="A39" s="127"/>
      <c r="B39" s="4" t="s">
        <v>83</v>
      </c>
      <c r="C39" s="41" t="s">
        <v>92</v>
      </c>
      <c r="D39" s="59">
        <v>0</v>
      </c>
      <c r="E39" s="30">
        <v>0</v>
      </c>
      <c r="F39" s="30">
        <v>5</v>
      </c>
      <c r="G39" s="30">
        <v>5</v>
      </c>
      <c r="H39" s="30">
        <v>5</v>
      </c>
    </row>
    <row r="40" spans="1:8" s="2" customFormat="1" ht="22.5">
      <c r="A40" s="127"/>
      <c r="B40" s="4" t="s">
        <v>312</v>
      </c>
      <c r="C40" s="41" t="s">
        <v>314</v>
      </c>
      <c r="D40" s="59">
        <v>0</v>
      </c>
      <c r="E40" s="30"/>
      <c r="F40" s="30"/>
      <c r="G40" s="30"/>
      <c r="H40" s="30"/>
    </row>
    <row r="41" spans="1:8" s="2" customFormat="1" ht="33.75">
      <c r="A41" s="127"/>
      <c r="B41" s="4" t="s">
        <v>198</v>
      </c>
      <c r="C41" s="133" t="s">
        <v>196</v>
      </c>
      <c r="D41" s="59">
        <v>2822.2</v>
      </c>
      <c r="E41" s="30"/>
      <c r="F41" s="30"/>
      <c r="G41" s="30"/>
      <c r="H41" s="30"/>
    </row>
    <row r="42" spans="1:8" s="2" customFormat="1" ht="46.5" customHeight="1">
      <c r="A42" s="127"/>
      <c r="B42" s="4" t="s">
        <v>199</v>
      </c>
      <c r="C42" s="133" t="s">
        <v>197</v>
      </c>
      <c r="D42" s="59">
        <v>5</v>
      </c>
      <c r="E42" s="30"/>
      <c r="F42" s="30"/>
      <c r="G42" s="30"/>
      <c r="H42" s="30"/>
    </row>
    <row r="43" spans="1:8" s="2" customFormat="1" ht="26.25" customHeight="1">
      <c r="A43" s="127"/>
      <c r="B43" s="4" t="s">
        <v>114</v>
      </c>
      <c r="C43" s="133" t="s">
        <v>157</v>
      </c>
      <c r="D43" s="59">
        <v>7518.9</v>
      </c>
      <c r="E43" s="30"/>
      <c r="F43" s="30"/>
      <c r="G43" s="30"/>
      <c r="H43" s="30"/>
    </row>
    <row r="44" spans="1:8" s="2" customFormat="1" ht="22.5">
      <c r="A44" s="127"/>
      <c r="B44" s="4" t="s">
        <v>222</v>
      </c>
      <c r="C44" s="133" t="s">
        <v>158</v>
      </c>
      <c r="D44" s="59">
        <v>2974.7</v>
      </c>
      <c r="E44" s="30"/>
      <c r="F44" s="30"/>
      <c r="G44" s="30"/>
      <c r="H44" s="30"/>
    </row>
    <row r="45" spans="1:17" ht="12.75">
      <c r="A45" s="15"/>
      <c r="B45" s="16" t="s">
        <v>25</v>
      </c>
      <c r="C45" s="129"/>
      <c r="D45" s="60">
        <f>SUM(D8:D44)</f>
        <v>88761.69999999998</v>
      </c>
      <c r="E45" s="17" t="e">
        <f>SUM(E9,E32,E35,#REF!)</f>
        <v>#REF!</v>
      </c>
      <c r="F45" s="17" t="e">
        <f>SUM(F9,F32,F35,#REF!)</f>
        <v>#REF!</v>
      </c>
      <c r="G45" s="17" t="e">
        <f>SUM(G9,G32,G35,#REF!)</f>
        <v>#REF!</v>
      </c>
      <c r="H45" s="17" t="e">
        <f>SUM(H9,H32,H35,#REF!)</f>
        <v>#REF!</v>
      </c>
      <c r="I45" s="22"/>
      <c r="J45" s="22"/>
      <c r="K45" s="22"/>
      <c r="L45" s="22"/>
      <c r="M45" s="22"/>
      <c r="N45" s="22"/>
      <c r="O45" s="22"/>
      <c r="P45" s="22"/>
      <c r="Q45" s="22"/>
    </row>
    <row r="46" spans="1:8" ht="12.75">
      <c r="A46" s="19"/>
      <c r="B46" s="20"/>
      <c r="C46" s="21"/>
      <c r="D46" s="22"/>
      <c r="E46" s="22"/>
      <c r="F46" s="22"/>
      <c r="G46" s="22"/>
      <c r="H46" s="22"/>
    </row>
    <row r="47" spans="1:8" ht="12.75">
      <c r="A47" s="19"/>
      <c r="B47" s="232"/>
      <c r="C47" s="232"/>
      <c r="D47" s="232"/>
      <c r="E47" s="232"/>
      <c r="F47" s="232"/>
      <c r="G47" s="232"/>
      <c r="H47" s="232"/>
    </row>
    <row r="48" spans="1:8" ht="18" customHeight="1">
      <c r="A48" s="19"/>
      <c r="B48" s="23"/>
      <c r="C48" s="23"/>
      <c r="D48" s="23"/>
      <c r="E48" s="23"/>
      <c r="F48" s="23"/>
      <c r="G48" s="23"/>
      <c r="H48" s="23"/>
    </row>
    <row r="49" spans="1:8" ht="19.5" customHeight="1">
      <c r="A49" s="19"/>
      <c r="B49" s="227"/>
      <c r="C49" s="227"/>
      <c r="D49" s="227"/>
      <c r="E49" s="227"/>
      <c r="F49" s="227"/>
      <c r="G49" s="227"/>
      <c r="H49" s="227"/>
    </row>
    <row r="50" spans="1:8" ht="12.75">
      <c r="A50" s="19"/>
      <c r="B50" s="20"/>
      <c r="C50" s="21"/>
      <c r="D50" s="22"/>
      <c r="E50" s="22"/>
      <c r="F50" s="22"/>
      <c r="G50" s="22"/>
      <c r="H50" s="22"/>
    </row>
    <row r="51" spans="1:8" ht="12.75">
      <c r="A51" s="19"/>
      <c r="B51" s="24"/>
      <c r="C51" s="21"/>
      <c r="D51" s="22"/>
      <c r="E51" s="22"/>
      <c r="F51" s="22"/>
      <c r="G51" s="22"/>
      <c r="H51" s="22"/>
    </row>
    <row r="52" spans="1:8" ht="20.25" customHeight="1">
      <c r="A52" s="25"/>
      <c r="B52" s="26"/>
      <c r="C52" s="27"/>
      <c r="D52" s="28"/>
      <c r="E52" s="28"/>
      <c r="F52" s="28"/>
      <c r="G52" s="28"/>
      <c r="H52" s="28"/>
    </row>
    <row r="53" spans="1:8" ht="17.25" customHeight="1">
      <c r="A53" s="19"/>
      <c r="B53" s="24"/>
      <c r="C53" s="98"/>
      <c r="D53" s="98"/>
      <c r="E53" s="130"/>
      <c r="F53" s="130"/>
      <c r="G53" s="130"/>
      <c r="H53" s="130"/>
    </row>
    <row r="54" spans="1:8" ht="12.75">
      <c r="A54" s="25"/>
      <c r="B54" s="26"/>
      <c r="C54" s="131"/>
      <c r="D54" s="101"/>
      <c r="E54" s="132"/>
      <c r="F54" s="132"/>
      <c r="G54" s="132"/>
      <c r="H54" s="132"/>
    </row>
    <row r="55" spans="4:8" ht="12.75">
      <c r="D55" s="40"/>
      <c r="E55" s="40"/>
      <c r="F55" s="40"/>
      <c r="G55" s="40"/>
      <c r="H55" s="40"/>
    </row>
    <row r="56" spans="4:8" ht="12.75">
      <c r="D56" s="40"/>
      <c r="E56" s="40"/>
      <c r="F56" s="40"/>
      <c r="G56" s="40"/>
      <c r="H56" s="40"/>
    </row>
    <row r="57" ht="12.75">
      <c r="E57" s="40"/>
    </row>
    <row r="59" spans="6:8" ht="12.75">
      <c r="F59" s="40"/>
      <c r="G59" s="40"/>
      <c r="H59" s="40"/>
    </row>
  </sheetData>
  <sheetProtection/>
  <mergeCells count="6">
    <mergeCell ref="B49:H49"/>
    <mergeCell ref="A6:I6"/>
    <mergeCell ref="B1:H1"/>
    <mergeCell ref="A3:H3"/>
    <mergeCell ref="B47:H47"/>
    <mergeCell ref="A5:I5"/>
  </mergeCells>
  <printOptions/>
  <pageMargins left="1.0236220472440944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&amp;RПриложение 3</oddHeader>
    <oddFooter>&amp;Rстраница &amp;Pиз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00390625" style="3" customWidth="1"/>
    <col min="2" max="2" width="69.00390625" style="3" customWidth="1"/>
    <col min="3" max="3" width="6.875" style="3" customWidth="1"/>
    <col min="4" max="4" width="7.875" style="3" customWidth="1"/>
    <col min="5" max="5" width="10.00390625" style="3" customWidth="1"/>
    <col min="6" max="6" width="7.125" style="3" customWidth="1"/>
    <col min="7" max="7" width="10.00390625" style="3" customWidth="1"/>
    <col min="8" max="8" width="11.25390625" style="3" customWidth="1"/>
    <col min="9" max="12" width="6.625" style="3" hidden="1" customWidth="1"/>
    <col min="13" max="13" width="6.875" style="0" hidden="1" customWidth="1"/>
    <col min="14" max="15" width="0.12890625" style="0" hidden="1" customWidth="1"/>
    <col min="16" max="16" width="6.75390625" style="0" hidden="1" customWidth="1"/>
  </cols>
  <sheetData>
    <row r="1" spans="1:12" s="1" customFormat="1" ht="11.25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s="1" customFormat="1" ht="1.5" customHeight="1">
      <c r="A2" s="12"/>
      <c r="B2" s="12"/>
      <c r="C2" s="12"/>
      <c r="D2" s="5"/>
      <c r="E2" s="5"/>
      <c r="F2" s="5"/>
      <c r="G2" s="5"/>
      <c r="H2" s="12"/>
      <c r="I2" s="12"/>
      <c r="J2" s="12"/>
      <c r="K2" s="12"/>
      <c r="L2" s="12"/>
    </row>
    <row r="3" spans="1:12" s="1" customFormat="1" ht="11.25" customHeigh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s="1" customFormat="1" ht="25.5" customHeight="1">
      <c r="A4" s="32"/>
      <c r="B4" s="215" t="s">
        <v>402</v>
      </c>
      <c r="C4" s="215"/>
      <c r="D4" s="215"/>
      <c r="E4" s="215"/>
      <c r="F4" s="215"/>
      <c r="G4" s="215"/>
      <c r="H4" s="215"/>
      <c r="I4" s="215"/>
      <c r="J4" s="215"/>
      <c r="K4" s="33"/>
      <c r="L4" s="33"/>
    </row>
    <row r="5" spans="1:12" s="1" customFormat="1" ht="22.5" customHeight="1">
      <c r="A5" s="32"/>
      <c r="B5" s="224"/>
      <c r="C5" s="219"/>
      <c r="D5" s="219"/>
      <c r="E5" s="240"/>
      <c r="F5" s="240"/>
      <c r="G5" s="240"/>
      <c r="H5" s="240"/>
      <c r="I5" s="118"/>
      <c r="J5" s="118"/>
      <c r="K5" s="33"/>
      <c r="L5" s="33"/>
    </row>
    <row r="6" spans="1:17" s="1" customFormat="1" ht="22.5" customHeight="1">
      <c r="A6" s="238" t="s">
        <v>342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Q6" s="135" t="s">
        <v>160</v>
      </c>
    </row>
    <row r="7" spans="1:12" ht="12.75">
      <c r="A7" s="10"/>
      <c r="D7" s="11"/>
      <c r="E7" s="11"/>
      <c r="F7" s="11"/>
      <c r="G7" s="11"/>
      <c r="H7" s="12"/>
      <c r="I7" s="12"/>
      <c r="J7" s="12"/>
      <c r="K7" s="12"/>
      <c r="L7" s="12"/>
    </row>
    <row r="8" spans="1:18" ht="61.5" customHeight="1">
      <c r="A8" s="51" t="s">
        <v>26</v>
      </c>
      <c r="B8" s="134" t="s">
        <v>159</v>
      </c>
      <c r="C8" s="51" t="s">
        <v>71</v>
      </c>
      <c r="D8" s="136" t="s">
        <v>68</v>
      </c>
      <c r="E8" s="136" t="s">
        <v>0</v>
      </c>
      <c r="F8" s="136" t="s">
        <v>69</v>
      </c>
      <c r="G8" s="52" t="s">
        <v>161</v>
      </c>
      <c r="H8" s="52" t="s">
        <v>162</v>
      </c>
      <c r="I8" s="34" t="s">
        <v>16</v>
      </c>
      <c r="J8" s="34" t="s">
        <v>1</v>
      </c>
      <c r="K8" s="34" t="s">
        <v>2</v>
      </c>
      <c r="L8" s="34" t="s">
        <v>27</v>
      </c>
      <c r="M8" s="67" t="s">
        <v>85</v>
      </c>
      <c r="N8" s="67" t="s">
        <v>91</v>
      </c>
      <c r="O8" s="67" t="s">
        <v>87</v>
      </c>
      <c r="P8" s="67" t="s">
        <v>88</v>
      </c>
      <c r="Q8" s="137" t="s">
        <v>163</v>
      </c>
      <c r="R8" s="137" t="s">
        <v>164</v>
      </c>
    </row>
    <row r="9" spans="1:18" ht="33" customHeight="1">
      <c r="A9" s="51" t="s">
        <v>20</v>
      </c>
      <c r="B9" s="113" t="s">
        <v>232</v>
      </c>
      <c r="C9" s="112">
        <v>911</v>
      </c>
      <c r="D9" s="53"/>
      <c r="E9" s="53"/>
      <c r="F9" s="53"/>
      <c r="G9" s="203">
        <f aca="true" t="shared" si="0" ref="G9:Q9">G10+G44+G52+G80+G91+G97+G108+G112+G48</f>
        <v>93566.49999999997</v>
      </c>
      <c r="H9" s="203">
        <f t="shared" si="0"/>
        <v>93910.59999999998</v>
      </c>
      <c r="I9" s="203">
        <f t="shared" si="0"/>
        <v>0</v>
      </c>
      <c r="J9" s="203">
        <f t="shared" si="0"/>
        <v>0</v>
      </c>
      <c r="K9" s="203">
        <f t="shared" si="0"/>
        <v>0</v>
      </c>
      <c r="L9" s="203">
        <f t="shared" si="0"/>
        <v>0</v>
      </c>
      <c r="M9" s="203">
        <f t="shared" si="0"/>
        <v>0</v>
      </c>
      <c r="N9" s="203">
        <f t="shared" si="0"/>
        <v>0</v>
      </c>
      <c r="O9" s="203">
        <f t="shared" si="0"/>
        <v>0</v>
      </c>
      <c r="P9" s="203">
        <f t="shared" si="0"/>
        <v>0</v>
      </c>
      <c r="Q9" s="203">
        <f t="shared" si="0"/>
        <v>89698.4</v>
      </c>
      <c r="R9" s="138">
        <f>Q9/H9*100</f>
        <v>95.51467033540412</v>
      </c>
    </row>
    <row r="10" spans="1:18" ht="12.75">
      <c r="A10" s="15" t="s">
        <v>3</v>
      </c>
      <c r="B10" s="9" t="s">
        <v>72</v>
      </c>
      <c r="C10" s="105" t="s">
        <v>95</v>
      </c>
      <c r="D10" s="75" t="s">
        <v>30</v>
      </c>
      <c r="E10" s="35"/>
      <c r="F10" s="35"/>
      <c r="G10" s="139">
        <f aca="true" t="shared" si="1" ref="G10:Q10">G11+G15+G20+G34+G37</f>
        <v>15481.8</v>
      </c>
      <c r="H10" s="62">
        <f t="shared" si="1"/>
        <v>15481.8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  <c r="O10" s="62">
        <f t="shared" si="1"/>
        <v>0</v>
      </c>
      <c r="P10" s="62">
        <f t="shared" si="1"/>
        <v>0</v>
      </c>
      <c r="Q10" s="62">
        <f t="shared" si="1"/>
        <v>13670.8</v>
      </c>
      <c r="R10" s="138">
        <f aca="true" t="shared" si="2" ref="R10:R94">Q10/H10*100</f>
        <v>88.30239377850121</v>
      </c>
    </row>
    <row r="11" spans="1:18" ht="22.5" customHeight="1">
      <c r="A11" s="55" t="s">
        <v>21</v>
      </c>
      <c r="B11" s="16" t="s">
        <v>66</v>
      </c>
      <c r="C11" s="105" t="s">
        <v>95</v>
      </c>
      <c r="D11" s="75" t="s">
        <v>60</v>
      </c>
      <c r="E11" s="36"/>
      <c r="F11" s="36"/>
      <c r="G11" s="139">
        <f>G12</f>
        <v>1000.1</v>
      </c>
      <c r="H11" s="107">
        <f>H12</f>
        <v>1000.1</v>
      </c>
      <c r="I11" s="107">
        <f aca="true" t="shared" si="3" ref="I11:Q11">I12</f>
        <v>0</v>
      </c>
      <c r="J11" s="107">
        <f t="shared" si="3"/>
        <v>0</v>
      </c>
      <c r="K11" s="107">
        <f t="shared" si="3"/>
        <v>0</v>
      </c>
      <c r="L11" s="107">
        <f t="shared" si="3"/>
        <v>0</v>
      </c>
      <c r="M11" s="107">
        <f t="shared" si="3"/>
        <v>0</v>
      </c>
      <c r="N11" s="107">
        <f t="shared" si="3"/>
        <v>0</v>
      </c>
      <c r="O11" s="107">
        <f t="shared" si="3"/>
        <v>0</v>
      </c>
      <c r="P11" s="107">
        <f t="shared" si="3"/>
        <v>0</v>
      </c>
      <c r="Q11" s="107">
        <f t="shared" si="3"/>
        <v>996</v>
      </c>
      <c r="R11" s="138">
        <f t="shared" si="2"/>
        <v>99.59004099590041</v>
      </c>
    </row>
    <row r="12" spans="1:18" ht="12.75">
      <c r="A12" s="50"/>
      <c r="B12" s="106" t="s">
        <v>116</v>
      </c>
      <c r="C12" s="105" t="s">
        <v>95</v>
      </c>
      <c r="D12" s="36" t="s">
        <v>60</v>
      </c>
      <c r="E12" s="36" t="s">
        <v>115</v>
      </c>
      <c r="F12" s="36"/>
      <c r="G12" s="140">
        <f>G13+G14</f>
        <v>1000.1</v>
      </c>
      <c r="H12" s="140">
        <f>H13+H14</f>
        <v>1000.1</v>
      </c>
      <c r="I12" s="140">
        <f aca="true" t="shared" si="4" ref="I12:Q12">I13+I14</f>
        <v>0</v>
      </c>
      <c r="J12" s="140">
        <f t="shared" si="4"/>
        <v>0</v>
      </c>
      <c r="K12" s="140">
        <f t="shared" si="4"/>
        <v>0</v>
      </c>
      <c r="L12" s="140">
        <f t="shared" si="4"/>
        <v>0</v>
      </c>
      <c r="M12" s="140">
        <f t="shared" si="4"/>
        <v>0</v>
      </c>
      <c r="N12" s="140">
        <f t="shared" si="4"/>
        <v>0</v>
      </c>
      <c r="O12" s="140">
        <f t="shared" si="4"/>
        <v>0</v>
      </c>
      <c r="P12" s="140">
        <f t="shared" si="4"/>
        <v>0</v>
      </c>
      <c r="Q12" s="140">
        <f t="shared" si="4"/>
        <v>996</v>
      </c>
      <c r="R12" s="138">
        <f t="shared" si="2"/>
        <v>99.59004099590041</v>
      </c>
    </row>
    <row r="13" spans="1:18" ht="12.75">
      <c r="A13" s="50"/>
      <c r="B13" s="9" t="s">
        <v>345</v>
      </c>
      <c r="C13" s="105" t="s">
        <v>95</v>
      </c>
      <c r="D13" s="36" t="s">
        <v>60</v>
      </c>
      <c r="E13" s="36" t="s">
        <v>115</v>
      </c>
      <c r="F13" s="36" t="s">
        <v>343</v>
      </c>
      <c r="G13" s="94">
        <v>976.1</v>
      </c>
      <c r="H13" s="94">
        <v>976.1</v>
      </c>
      <c r="I13" s="17"/>
      <c r="J13" s="17"/>
      <c r="K13" s="17"/>
      <c r="L13" s="17"/>
      <c r="M13" s="71"/>
      <c r="N13" s="71"/>
      <c r="O13" s="71"/>
      <c r="P13" s="71"/>
      <c r="Q13" s="72">
        <v>976</v>
      </c>
      <c r="R13" s="138">
        <f t="shared" si="2"/>
        <v>99.9897551480381</v>
      </c>
    </row>
    <row r="14" spans="1:18" ht="12.75">
      <c r="A14" s="50"/>
      <c r="B14" s="9" t="s">
        <v>346</v>
      </c>
      <c r="C14" s="105" t="s">
        <v>95</v>
      </c>
      <c r="D14" s="36" t="s">
        <v>60</v>
      </c>
      <c r="E14" s="36" t="s">
        <v>115</v>
      </c>
      <c r="F14" s="36" t="s">
        <v>344</v>
      </c>
      <c r="G14" s="94">
        <v>24</v>
      </c>
      <c r="H14" s="94">
        <v>24</v>
      </c>
      <c r="I14" s="17"/>
      <c r="J14" s="17"/>
      <c r="K14" s="17"/>
      <c r="L14" s="17"/>
      <c r="M14" s="71"/>
      <c r="N14" s="71"/>
      <c r="O14" s="71"/>
      <c r="P14" s="71"/>
      <c r="Q14" s="72">
        <v>20</v>
      </c>
      <c r="R14" s="138">
        <f t="shared" si="2"/>
        <v>83.33333333333334</v>
      </c>
    </row>
    <row r="15" spans="1:18" ht="21.75" customHeight="1">
      <c r="A15" s="15" t="s">
        <v>4</v>
      </c>
      <c r="B15" s="16" t="s">
        <v>43</v>
      </c>
      <c r="C15" s="105" t="s">
        <v>95</v>
      </c>
      <c r="D15" s="75" t="s">
        <v>39</v>
      </c>
      <c r="E15" s="36"/>
      <c r="F15" s="36"/>
      <c r="G15" s="139">
        <f>G16+G18</f>
        <v>743.2</v>
      </c>
      <c r="H15" s="107">
        <f>H16+H18</f>
        <v>743.2</v>
      </c>
      <c r="I15" s="107">
        <f aca="true" t="shared" si="5" ref="I15:Q15">I16+I18</f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 t="shared" si="5"/>
        <v>733</v>
      </c>
      <c r="R15" s="138">
        <f t="shared" si="2"/>
        <v>98.6275565123789</v>
      </c>
    </row>
    <row r="16" spans="1:18" ht="13.5" customHeight="1">
      <c r="A16" s="8" t="s">
        <v>5</v>
      </c>
      <c r="B16" s="9" t="s">
        <v>350</v>
      </c>
      <c r="C16" s="105" t="s">
        <v>95</v>
      </c>
      <c r="D16" s="36" t="s">
        <v>39</v>
      </c>
      <c r="E16" s="36" t="s">
        <v>348</v>
      </c>
      <c r="F16" s="36"/>
      <c r="G16" s="140">
        <f>G17</f>
        <v>90.7</v>
      </c>
      <c r="H16" s="94">
        <f>H17</f>
        <v>90.7</v>
      </c>
      <c r="I16" s="94">
        <f aca="true" t="shared" si="6" ref="I16:Q16">I17</f>
        <v>0</v>
      </c>
      <c r="J16" s="94">
        <f t="shared" si="6"/>
        <v>0</v>
      </c>
      <c r="K16" s="94">
        <f t="shared" si="6"/>
        <v>0</v>
      </c>
      <c r="L16" s="94">
        <f t="shared" si="6"/>
        <v>0</v>
      </c>
      <c r="M16" s="94">
        <f t="shared" si="6"/>
        <v>0</v>
      </c>
      <c r="N16" s="94">
        <f t="shared" si="6"/>
        <v>0</v>
      </c>
      <c r="O16" s="94">
        <f t="shared" si="6"/>
        <v>0</v>
      </c>
      <c r="P16" s="94">
        <f t="shared" si="6"/>
        <v>0</v>
      </c>
      <c r="Q16" s="94">
        <f t="shared" si="6"/>
        <v>87.5</v>
      </c>
      <c r="R16" s="138">
        <f t="shared" si="2"/>
        <v>96.47188533627342</v>
      </c>
    </row>
    <row r="17" spans="1:18" ht="23.25" customHeight="1">
      <c r="A17" s="8"/>
      <c r="B17" s="9" t="s">
        <v>347</v>
      </c>
      <c r="C17" s="105" t="s">
        <v>95</v>
      </c>
      <c r="D17" s="36" t="s">
        <v>39</v>
      </c>
      <c r="E17" s="36" t="s">
        <v>348</v>
      </c>
      <c r="F17" s="36" t="s">
        <v>349</v>
      </c>
      <c r="G17" s="94">
        <v>90.7</v>
      </c>
      <c r="H17" s="63">
        <v>90.7</v>
      </c>
      <c r="I17" s="18"/>
      <c r="J17" s="18"/>
      <c r="K17" s="18"/>
      <c r="L17" s="18"/>
      <c r="M17" s="72"/>
      <c r="N17" s="72"/>
      <c r="O17" s="72"/>
      <c r="P17" s="72"/>
      <c r="Q17" s="72">
        <v>87.5</v>
      </c>
      <c r="R17" s="138">
        <f t="shared" si="2"/>
        <v>96.47188533627342</v>
      </c>
    </row>
    <row r="18" spans="1:18" ht="15.75" customHeight="1">
      <c r="A18" s="8" t="s">
        <v>28</v>
      </c>
      <c r="B18" s="9" t="s">
        <v>202</v>
      </c>
      <c r="C18" s="105" t="s">
        <v>95</v>
      </c>
      <c r="D18" s="36" t="s">
        <v>39</v>
      </c>
      <c r="E18" s="36" t="s">
        <v>117</v>
      </c>
      <c r="F18" s="36"/>
      <c r="G18" s="140">
        <f>G19</f>
        <v>652.5</v>
      </c>
      <c r="H18" s="94">
        <f>H19</f>
        <v>652.5</v>
      </c>
      <c r="I18" s="94">
        <f aca="true" t="shared" si="7" ref="I18:Q18">I19</f>
        <v>0</v>
      </c>
      <c r="J18" s="94">
        <f t="shared" si="7"/>
        <v>0</v>
      </c>
      <c r="K18" s="94">
        <f t="shared" si="7"/>
        <v>0</v>
      </c>
      <c r="L18" s="94">
        <f t="shared" si="7"/>
        <v>0</v>
      </c>
      <c r="M18" s="94">
        <f t="shared" si="7"/>
        <v>0</v>
      </c>
      <c r="N18" s="94">
        <f t="shared" si="7"/>
        <v>0</v>
      </c>
      <c r="O18" s="94">
        <f t="shared" si="7"/>
        <v>0</v>
      </c>
      <c r="P18" s="94">
        <f t="shared" si="7"/>
        <v>0</v>
      </c>
      <c r="Q18" s="94">
        <f t="shared" si="7"/>
        <v>645.5</v>
      </c>
      <c r="R18" s="138">
        <f t="shared" si="2"/>
        <v>98.9272030651341</v>
      </c>
    </row>
    <row r="19" spans="1:18" ht="14.25" customHeight="1">
      <c r="A19" s="8"/>
      <c r="B19" s="9" t="s">
        <v>345</v>
      </c>
      <c r="C19" s="105" t="s">
        <v>95</v>
      </c>
      <c r="D19" s="36" t="s">
        <v>39</v>
      </c>
      <c r="E19" s="36" t="s">
        <v>117</v>
      </c>
      <c r="F19" s="36" t="s">
        <v>343</v>
      </c>
      <c r="G19" s="94">
        <v>652.5</v>
      </c>
      <c r="H19" s="63">
        <v>652.5</v>
      </c>
      <c r="I19" s="18"/>
      <c r="J19" s="18"/>
      <c r="K19" s="18"/>
      <c r="L19" s="18"/>
      <c r="M19" s="72"/>
      <c r="N19" s="72"/>
      <c r="O19" s="72"/>
      <c r="P19" s="72"/>
      <c r="Q19" s="72">
        <v>645.5</v>
      </c>
      <c r="R19" s="138">
        <f t="shared" si="2"/>
        <v>98.9272030651341</v>
      </c>
    </row>
    <row r="20" spans="1:18" ht="21.75" customHeight="1">
      <c r="A20" s="15" t="s">
        <v>52</v>
      </c>
      <c r="B20" s="16" t="s">
        <v>67</v>
      </c>
      <c r="C20" s="13">
        <v>911</v>
      </c>
      <c r="D20" s="75" t="s">
        <v>61</v>
      </c>
      <c r="E20" s="36"/>
      <c r="F20" s="36"/>
      <c r="G20" s="141">
        <f>G21+G24+G32</f>
        <v>12971.5</v>
      </c>
      <c r="H20" s="141">
        <f aca="true" t="shared" si="8" ref="H20:Q20">H21+H24+H32</f>
        <v>12971.5</v>
      </c>
      <c r="I20" s="141">
        <f t="shared" si="8"/>
        <v>0</v>
      </c>
      <c r="J20" s="141">
        <f t="shared" si="8"/>
        <v>0</v>
      </c>
      <c r="K20" s="141">
        <f t="shared" si="8"/>
        <v>0</v>
      </c>
      <c r="L20" s="141">
        <f t="shared" si="8"/>
        <v>0</v>
      </c>
      <c r="M20" s="141">
        <f t="shared" si="8"/>
        <v>0</v>
      </c>
      <c r="N20" s="141">
        <f t="shared" si="8"/>
        <v>0</v>
      </c>
      <c r="O20" s="141">
        <f t="shared" si="8"/>
        <v>0</v>
      </c>
      <c r="P20" s="141">
        <f t="shared" si="8"/>
        <v>0</v>
      </c>
      <c r="Q20" s="141">
        <f t="shared" si="8"/>
        <v>11881.8</v>
      </c>
      <c r="R20" s="138">
        <f t="shared" si="2"/>
        <v>91.59927533438692</v>
      </c>
    </row>
    <row r="21" spans="1:18" ht="21.75" customHeight="1">
      <c r="A21" s="8"/>
      <c r="B21" s="9" t="s">
        <v>351</v>
      </c>
      <c r="C21" s="37">
        <v>911</v>
      </c>
      <c r="D21" s="74" t="s">
        <v>61</v>
      </c>
      <c r="E21" s="74" t="s">
        <v>118</v>
      </c>
      <c r="F21" s="76"/>
      <c r="G21" s="94">
        <f>G22+G23</f>
        <v>1000.1</v>
      </c>
      <c r="H21" s="94">
        <f>H22+H23</f>
        <v>1000.1</v>
      </c>
      <c r="I21" s="94">
        <f aca="true" t="shared" si="9" ref="I21:Q21">I22+I23</f>
        <v>0</v>
      </c>
      <c r="J21" s="94">
        <f t="shared" si="9"/>
        <v>0</v>
      </c>
      <c r="K21" s="94">
        <f t="shared" si="9"/>
        <v>0</v>
      </c>
      <c r="L21" s="94">
        <f t="shared" si="9"/>
        <v>0</v>
      </c>
      <c r="M21" s="94">
        <f t="shared" si="9"/>
        <v>0</v>
      </c>
      <c r="N21" s="94">
        <f t="shared" si="9"/>
        <v>0</v>
      </c>
      <c r="O21" s="94">
        <f t="shared" si="9"/>
        <v>0</v>
      </c>
      <c r="P21" s="94">
        <f t="shared" si="9"/>
        <v>0</v>
      </c>
      <c r="Q21" s="94">
        <f t="shared" si="9"/>
        <v>990.1</v>
      </c>
      <c r="R21" s="138">
        <f t="shared" si="2"/>
        <v>99.000099990001</v>
      </c>
    </row>
    <row r="22" spans="1:18" ht="13.5" customHeight="1">
      <c r="A22" s="8"/>
      <c r="B22" s="9" t="s">
        <v>345</v>
      </c>
      <c r="C22" s="37">
        <v>911</v>
      </c>
      <c r="D22" s="36" t="s">
        <v>61</v>
      </c>
      <c r="E22" s="74" t="s">
        <v>118</v>
      </c>
      <c r="F22" s="36" t="s">
        <v>343</v>
      </c>
      <c r="G22" s="94">
        <v>976.1</v>
      </c>
      <c r="H22" s="63">
        <v>976.1</v>
      </c>
      <c r="I22" s="18"/>
      <c r="J22" s="18"/>
      <c r="K22" s="18"/>
      <c r="L22" s="18"/>
      <c r="M22" s="72"/>
      <c r="N22" s="72"/>
      <c r="O22" s="72"/>
      <c r="P22" s="72"/>
      <c r="Q22" s="72">
        <v>975.6</v>
      </c>
      <c r="R22" s="138">
        <f t="shared" si="2"/>
        <v>99.94877574019056</v>
      </c>
    </row>
    <row r="23" spans="1:18" ht="13.5" customHeight="1">
      <c r="A23" s="8"/>
      <c r="B23" s="9" t="s">
        <v>346</v>
      </c>
      <c r="C23" s="37">
        <v>911</v>
      </c>
      <c r="D23" s="36" t="s">
        <v>61</v>
      </c>
      <c r="E23" s="74" t="s">
        <v>118</v>
      </c>
      <c r="F23" s="36" t="s">
        <v>344</v>
      </c>
      <c r="G23" s="94">
        <v>24</v>
      </c>
      <c r="H23" s="63">
        <v>24</v>
      </c>
      <c r="I23" s="18"/>
      <c r="J23" s="18"/>
      <c r="K23" s="18"/>
      <c r="L23" s="18"/>
      <c r="M23" s="72"/>
      <c r="N23" s="72"/>
      <c r="O23" s="72"/>
      <c r="P23" s="72"/>
      <c r="Q23" s="72">
        <v>14.5</v>
      </c>
      <c r="R23" s="138">
        <f t="shared" si="2"/>
        <v>60.416666666666664</v>
      </c>
    </row>
    <row r="24" spans="1:18" ht="22.5" customHeight="1">
      <c r="A24" s="8"/>
      <c r="B24" s="9" t="s">
        <v>204</v>
      </c>
      <c r="C24" s="37">
        <v>911</v>
      </c>
      <c r="D24" s="74" t="s">
        <v>61</v>
      </c>
      <c r="E24" s="74" t="s">
        <v>203</v>
      </c>
      <c r="F24" s="76"/>
      <c r="G24" s="94">
        <f>G25+G26+G29</f>
        <v>11966.4</v>
      </c>
      <c r="H24" s="94">
        <f>H25+H26+H29</f>
        <v>11966.4</v>
      </c>
      <c r="I24" s="94">
        <f aca="true" t="shared" si="10" ref="I24:Q24">I25+I26+I29</f>
        <v>0</v>
      </c>
      <c r="J24" s="94">
        <f t="shared" si="10"/>
        <v>0</v>
      </c>
      <c r="K24" s="94">
        <f t="shared" si="10"/>
        <v>0</v>
      </c>
      <c r="L24" s="94">
        <f t="shared" si="10"/>
        <v>0</v>
      </c>
      <c r="M24" s="94">
        <f t="shared" si="10"/>
        <v>0</v>
      </c>
      <c r="N24" s="94">
        <f t="shared" si="10"/>
        <v>0</v>
      </c>
      <c r="O24" s="94">
        <f t="shared" si="10"/>
        <v>0</v>
      </c>
      <c r="P24" s="94">
        <f t="shared" si="10"/>
        <v>0</v>
      </c>
      <c r="Q24" s="94">
        <f t="shared" si="10"/>
        <v>10886.699999999999</v>
      </c>
      <c r="R24" s="138">
        <f t="shared" si="2"/>
        <v>90.97723626153228</v>
      </c>
    </row>
    <row r="25" spans="1:18" ht="16.5" customHeight="1">
      <c r="A25" s="8"/>
      <c r="B25" s="9" t="s">
        <v>345</v>
      </c>
      <c r="C25" s="37">
        <v>911</v>
      </c>
      <c r="D25" s="74" t="s">
        <v>61</v>
      </c>
      <c r="E25" s="74" t="s">
        <v>203</v>
      </c>
      <c r="F25" s="36" t="s">
        <v>343</v>
      </c>
      <c r="G25" s="94">
        <v>9854.4</v>
      </c>
      <c r="H25" s="94">
        <v>9854.4</v>
      </c>
      <c r="I25" s="94"/>
      <c r="J25" s="94"/>
      <c r="K25" s="94"/>
      <c r="L25" s="94"/>
      <c r="M25" s="94"/>
      <c r="N25" s="94"/>
      <c r="O25" s="94"/>
      <c r="P25" s="94"/>
      <c r="Q25" s="94">
        <v>9188.3</v>
      </c>
      <c r="R25" s="138">
        <f t="shared" si="2"/>
        <v>93.24058288683229</v>
      </c>
    </row>
    <row r="26" spans="1:18" ht="16.5" customHeight="1">
      <c r="A26" s="8"/>
      <c r="B26" s="9" t="s">
        <v>352</v>
      </c>
      <c r="C26" s="37">
        <v>911</v>
      </c>
      <c r="D26" s="74" t="s">
        <v>61</v>
      </c>
      <c r="E26" s="74" t="s">
        <v>203</v>
      </c>
      <c r="F26" s="74" t="s">
        <v>353</v>
      </c>
      <c r="G26" s="94">
        <f>G27+G28</f>
        <v>2083.4</v>
      </c>
      <c r="H26" s="94">
        <f>H27+H28</f>
        <v>2083.4</v>
      </c>
      <c r="I26" s="94">
        <f aca="true" t="shared" si="11" ref="I26:Q26">I27+I28</f>
        <v>0</v>
      </c>
      <c r="J26" s="94">
        <f t="shared" si="11"/>
        <v>0</v>
      </c>
      <c r="K26" s="94">
        <f t="shared" si="11"/>
        <v>0</v>
      </c>
      <c r="L26" s="94">
        <f t="shared" si="11"/>
        <v>0</v>
      </c>
      <c r="M26" s="94">
        <f t="shared" si="11"/>
        <v>0</v>
      </c>
      <c r="N26" s="94">
        <f t="shared" si="11"/>
        <v>0</v>
      </c>
      <c r="O26" s="94">
        <f t="shared" si="11"/>
        <v>0</v>
      </c>
      <c r="P26" s="94">
        <f t="shared" si="11"/>
        <v>0</v>
      </c>
      <c r="Q26" s="94">
        <f t="shared" si="11"/>
        <v>1669.8</v>
      </c>
      <c r="R26" s="138">
        <f t="shared" si="2"/>
        <v>80.14783526927137</v>
      </c>
    </row>
    <row r="27" spans="1:18" ht="17.25" customHeight="1">
      <c r="A27" s="8"/>
      <c r="B27" s="9" t="s">
        <v>346</v>
      </c>
      <c r="C27" s="37">
        <v>911</v>
      </c>
      <c r="D27" s="74" t="s">
        <v>61</v>
      </c>
      <c r="E27" s="74" t="s">
        <v>203</v>
      </c>
      <c r="F27" s="74" t="s">
        <v>344</v>
      </c>
      <c r="G27" s="94">
        <f>900.5</f>
        <v>900.5</v>
      </c>
      <c r="H27" s="94">
        <f>900.5</f>
        <v>900.5</v>
      </c>
      <c r="I27" s="94"/>
      <c r="J27" s="94"/>
      <c r="K27" s="94"/>
      <c r="L27" s="94"/>
      <c r="M27" s="94"/>
      <c r="N27" s="94"/>
      <c r="O27" s="94"/>
      <c r="P27" s="94"/>
      <c r="Q27" s="94">
        <v>605.7</v>
      </c>
      <c r="R27" s="138">
        <f t="shared" si="2"/>
        <v>67.26263187118268</v>
      </c>
    </row>
    <row r="28" spans="1:18" ht="18" customHeight="1">
      <c r="A28" s="8"/>
      <c r="B28" s="9" t="s">
        <v>354</v>
      </c>
      <c r="C28" s="37">
        <v>911</v>
      </c>
      <c r="D28" s="74" t="s">
        <v>61</v>
      </c>
      <c r="E28" s="74" t="s">
        <v>203</v>
      </c>
      <c r="F28" s="74" t="s">
        <v>355</v>
      </c>
      <c r="G28" s="94">
        <f>1182.9</f>
        <v>1182.9</v>
      </c>
      <c r="H28" s="94">
        <f>1182.9</f>
        <v>1182.9</v>
      </c>
      <c r="I28" s="94"/>
      <c r="J28" s="94"/>
      <c r="K28" s="94"/>
      <c r="L28" s="94"/>
      <c r="M28" s="94"/>
      <c r="N28" s="94"/>
      <c r="O28" s="94"/>
      <c r="P28" s="94"/>
      <c r="Q28" s="94">
        <v>1064.1</v>
      </c>
      <c r="R28" s="138">
        <f t="shared" si="2"/>
        <v>89.95688562008621</v>
      </c>
    </row>
    <row r="29" spans="1:18" ht="14.25" customHeight="1">
      <c r="A29" s="8"/>
      <c r="B29" s="9" t="s">
        <v>356</v>
      </c>
      <c r="C29" s="37">
        <v>911</v>
      </c>
      <c r="D29" s="74" t="s">
        <v>61</v>
      </c>
      <c r="E29" s="74" t="s">
        <v>203</v>
      </c>
      <c r="F29" s="74" t="s">
        <v>357</v>
      </c>
      <c r="G29" s="94">
        <f>G30+G31</f>
        <v>28.599999999999998</v>
      </c>
      <c r="H29" s="94">
        <f>H30+H31</f>
        <v>28.599999999999998</v>
      </c>
      <c r="I29" s="94">
        <f aca="true" t="shared" si="12" ref="I29:Q29">I30+I31</f>
        <v>0</v>
      </c>
      <c r="J29" s="94">
        <f t="shared" si="12"/>
        <v>0</v>
      </c>
      <c r="K29" s="94">
        <f t="shared" si="12"/>
        <v>0</v>
      </c>
      <c r="L29" s="94">
        <f t="shared" si="12"/>
        <v>0</v>
      </c>
      <c r="M29" s="94">
        <f t="shared" si="12"/>
        <v>0</v>
      </c>
      <c r="N29" s="94">
        <f t="shared" si="12"/>
        <v>0</v>
      </c>
      <c r="O29" s="94">
        <f t="shared" si="12"/>
        <v>0</v>
      </c>
      <c r="P29" s="94">
        <f t="shared" si="12"/>
        <v>0</v>
      </c>
      <c r="Q29" s="94">
        <f t="shared" si="12"/>
        <v>28.599999999999998</v>
      </c>
      <c r="R29" s="138">
        <f t="shared" si="2"/>
        <v>100</v>
      </c>
    </row>
    <row r="30" spans="1:18" ht="16.5" customHeight="1">
      <c r="A30" s="8"/>
      <c r="B30" s="9" t="s">
        <v>358</v>
      </c>
      <c r="C30" s="37">
        <v>911</v>
      </c>
      <c r="D30" s="74" t="s">
        <v>61</v>
      </c>
      <c r="E30" s="74" t="s">
        <v>203</v>
      </c>
      <c r="F30" s="74" t="s">
        <v>359</v>
      </c>
      <c r="G30" s="94">
        <v>26.4</v>
      </c>
      <c r="H30" s="94">
        <v>26.4</v>
      </c>
      <c r="I30" s="94"/>
      <c r="J30" s="94"/>
      <c r="K30" s="94"/>
      <c r="L30" s="94"/>
      <c r="M30" s="94"/>
      <c r="N30" s="94"/>
      <c r="O30" s="94"/>
      <c r="P30" s="94"/>
      <c r="Q30" s="94">
        <v>26.4</v>
      </c>
      <c r="R30" s="138">
        <f t="shared" si="2"/>
        <v>100</v>
      </c>
    </row>
    <row r="31" spans="1:18" ht="13.5" customHeight="1">
      <c r="A31" s="8"/>
      <c r="B31" s="9" t="s">
        <v>360</v>
      </c>
      <c r="C31" s="37">
        <v>911</v>
      </c>
      <c r="D31" s="74" t="s">
        <v>61</v>
      </c>
      <c r="E31" s="74" t="s">
        <v>203</v>
      </c>
      <c r="F31" s="74" t="s">
        <v>361</v>
      </c>
      <c r="G31" s="94">
        <v>2.2</v>
      </c>
      <c r="H31" s="94">
        <v>2.2</v>
      </c>
      <c r="I31" s="18"/>
      <c r="J31" s="18"/>
      <c r="K31" s="18"/>
      <c r="L31" s="18"/>
      <c r="M31" s="72"/>
      <c r="N31" s="72"/>
      <c r="O31" s="72"/>
      <c r="P31" s="72"/>
      <c r="Q31" s="72">
        <v>2.2</v>
      </c>
      <c r="R31" s="138">
        <f t="shared" si="2"/>
        <v>100</v>
      </c>
    </row>
    <row r="32" spans="1:18" ht="36" customHeight="1">
      <c r="A32" s="8"/>
      <c r="B32" s="180" t="s">
        <v>207</v>
      </c>
      <c r="C32" s="83">
        <v>911</v>
      </c>
      <c r="D32" s="84" t="s">
        <v>61</v>
      </c>
      <c r="E32" s="84" t="s">
        <v>208</v>
      </c>
      <c r="F32" s="84"/>
      <c r="G32" s="143">
        <f>G33</f>
        <v>5</v>
      </c>
      <c r="H32" s="85">
        <f>H33</f>
        <v>5</v>
      </c>
      <c r="I32" s="85">
        <f aca="true" t="shared" si="13" ref="I32:Q32">I33</f>
        <v>0</v>
      </c>
      <c r="J32" s="85">
        <f t="shared" si="13"/>
        <v>0</v>
      </c>
      <c r="K32" s="85">
        <f t="shared" si="13"/>
        <v>0</v>
      </c>
      <c r="L32" s="85">
        <f t="shared" si="13"/>
        <v>0</v>
      </c>
      <c r="M32" s="85">
        <f t="shared" si="13"/>
        <v>0</v>
      </c>
      <c r="N32" s="85">
        <f t="shared" si="13"/>
        <v>0</v>
      </c>
      <c r="O32" s="85">
        <f t="shared" si="13"/>
        <v>0</v>
      </c>
      <c r="P32" s="85">
        <f t="shared" si="13"/>
        <v>0</v>
      </c>
      <c r="Q32" s="85">
        <f t="shared" si="13"/>
        <v>5</v>
      </c>
      <c r="R32" s="138">
        <f t="shared" si="2"/>
        <v>100</v>
      </c>
    </row>
    <row r="33" spans="1:18" ht="22.5" customHeight="1">
      <c r="A33" s="8"/>
      <c r="B33" s="180" t="s">
        <v>142</v>
      </c>
      <c r="C33" s="83">
        <v>911</v>
      </c>
      <c r="D33" s="84" t="s">
        <v>61</v>
      </c>
      <c r="E33" s="84" t="s">
        <v>208</v>
      </c>
      <c r="F33" s="84" t="s">
        <v>141</v>
      </c>
      <c r="G33" s="143">
        <v>5</v>
      </c>
      <c r="H33" s="85">
        <v>5</v>
      </c>
      <c r="I33" s="86"/>
      <c r="J33" s="86"/>
      <c r="K33" s="86"/>
      <c r="L33" s="86"/>
      <c r="M33" s="87"/>
      <c r="N33" s="87"/>
      <c r="O33" s="87"/>
      <c r="P33" s="87"/>
      <c r="Q33" s="87">
        <v>5</v>
      </c>
      <c r="R33" s="138">
        <f t="shared" si="2"/>
        <v>100</v>
      </c>
    </row>
    <row r="34" spans="1:18" ht="12.75" customHeight="1">
      <c r="A34" s="15" t="s">
        <v>165</v>
      </c>
      <c r="B34" s="16" t="s">
        <v>70</v>
      </c>
      <c r="C34" s="13">
        <v>911</v>
      </c>
      <c r="D34" s="104" t="s">
        <v>270</v>
      </c>
      <c r="E34" s="76"/>
      <c r="F34" s="76"/>
      <c r="G34" s="141">
        <f>G35</f>
        <v>100</v>
      </c>
      <c r="H34" s="107">
        <f>H35</f>
        <v>100</v>
      </c>
      <c r="I34" s="107">
        <f aca="true" t="shared" si="14" ref="I34:Q34">I35</f>
        <v>0</v>
      </c>
      <c r="J34" s="107">
        <f t="shared" si="14"/>
        <v>0</v>
      </c>
      <c r="K34" s="107">
        <f t="shared" si="14"/>
        <v>0</v>
      </c>
      <c r="L34" s="107">
        <f t="shared" si="14"/>
        <v>0</v>
      </c>
      <c r="M34" s="107">
        <f t="shared" si="14"/>
        <v>0</v>
      </c>
      <c r="N34" s="107">
        <f t="shared" si="14"/>
        <v>0</v>
      </c>
      <c r="O34" s="107">
        <f t="shared" si="14"/>
        <v>0</v>
      </c>
      <c r="P34" s="107">
        <f t="shared" si="14"/>
        <v>0</v>
      </c>
      <c r="Q34" s="107">
        <f t="shared" si="14"/>
        <v>0</v>
      </c>
      <c r="R34" s="138">
        <f t="shared" si="2"/>
        <v>0</v>
      </c>
    </row>
    <row r="35" spans="1:18" ht="13.5" customHeight="1">
      <c r="A35" s="8"/>
      <c r="B35" s="9" t="s">
        <v>293</v>
      </c>
      <c r="C35" s="37">
        <v>911</v>
      </c>
      <c r="D35" s="36" t="s">
        <v>270</v>
      </c>
      <c r="E35" s="36" t="s">
        <v>119</v>
      </c>
      <c r="F35" s="36"/>
      <c r="G35" s="140">
        <f>G36</f>
        <v>100</v>
      </c>
      <c r="H35" s="63">
        <f>H36</f>
        <v>100</v>
      </c>
      <c r="I35" s="63">
        <f aca="true" t="shared" si="15" ref="I35:Q35">I36</f>
        <v>0</v>
      </c>
      <c r="J35" s="63">
        <f t="shared" si="15"/>
        <v>0</v>
      </c>
      <c r="K35" s="63">
        <f t="shared" si="15"/>
        <v>0</v>
      </c>
      <c r="L35" s="63">
        <f t="shared" si="15"/>
        <v>0</v>
      </c>
      <c r="M35" s="63">
        <f t="shared" si="15"/>
        <v>0</v>
      </c>
      <c r="N35" s="63">
        <f t="shared" si="15"/>
        <v>0</v>
      </c>
      <c r="O35" s="63">
        <f t="shared" si="15"/>
        <v>0</v>
      </c>
      <c r="P35" s="63">
        <f t="shared" si="15"/>
        <v>0</v>
      </c>
      <c r="Q35" s="63">
        <f t="shared" si="15"/>
        <v>0</v>
      </c>
      <c r="R35" s="138">
        <f t="shared" si="2"/>
        <v>0</v>
      </c>
    </row>
    <row r="36" spans="1:18" ht="13.5" customHeight="1">
      <c r="A36" s="8"/>
      <c r="B36" s="9" t="s">
        <v>120</v>
      </c>
      <c r="C36" s="37">
        <v>911</v>
      </c>
      <c r="D36" s="36" t="s">
        <v>270</v>
      </c>
      <c r="E36" s="36" t="s">
        <v>119</v>
      </c>
      <c r="F36" s="36" t="s">
        <v>338</v>
      </c>
      <c r="G36" s="140">
        <v>100</v>
      </c>
      <c r="H36" s="63">
        <v>100</v>
      </c>
      <c r="I36" s="18"/>
      <c r="J36" s="18"/>
      <c r="K36" s="18"/>
      <c r="L36" s="18"/>
      <c r="M36" s="72"/>
      <c r="N36" s="72"/>
      <c r="O36" s="72"/>
      <c r="P36" s="72"/>
      <c r="Q36" s="72">
        <v>0</v>
      </c>
      <c r="R36" s="138">
        <f t="shared" si="2"/>
        <v>0</v>
      </c>
    </row>
    <row r="37" spans="1:18" ht="16.5" customHeight="1">
      <c r="A37" s="15" t="s">
        <v>166</v>
      </c>
      <c r="B37" s="16" t="s">
        <v>44</v>
      </c>
      <c r="C37" s="37">
        <v>911</v>
      </c>
      <c r="D37" s="104" t="s">
        <v>271</v>
      </c>
      <c r="E37" s="80"/>
      <c r="F37" s="80"/>
      <c r="G37" s="141">
        <f>G38+G40+G42</f>
        <v>667</v>
      </c>
      <c r="H37" s="141">
        <f aca="true" t="shared" si="16" ref="H37:Q37">H38+H40+H42</f>
        <v>667</v>
      </c>
      <c r="I37" s="141">
        <f t="shared" si="16"/>
        <v>0</v>
      </c>
      <c r="J37" s="141">
        <f t="shared" si="16"/>
        <v>0</v>
      </c>
      <c r="K37" s="141">
        <f t="shared" si="16"/>
        <v>0</v>
      </c>
      <c r="L37" s="141">
        <f t="shared" si="16"/>
        <v>0</v>
      </c>
      <c r="M37" s="141">
        <f t="shared" si="16"/>
        <v>0</v>
      </c>
      <c r="N37" s="141">
        <f t="shared" si="16"/>
        <v>0</v>
      </c>
      <c r="O37" s="141">
        <f t="shared" si="16"/>
        <v>0</v>
      </c>
      <c r="P37" s="141">
        <f t="shared" si="16"/>
        <v>0</v>
      </c>
      <c r="Q37" s="141">
        <f t="shared" si="16"/>
        <v>60</v>
      </c>
      <c r="R37" s="138">
        <f t="shared" si="2"/>
        <v>8.995502248875562</v>
      </c>
    </row>
    <row r="38" spans="1:18" ht="33.75">
      <c r="A38" s="8"/>
      <c r="B38" s="45" t="s">
        <v>122</v>
      </c>
      <c r="C38" s="37">
        <v>911</v>
      </c>
      <c r="D38" s="74" t="s">
        <v>271</v>
      </c>
      <c r="E38" s="66" t="s">
        <v>121</v>
      </c>
      <c r="F38" s="80"/>
      <c r="G38" s="94">
        <f>G39</f>
        <v>517</v>
      </c>
      <c r="H38" s="108">
        <f>H39</f>
        <v>517</v>
      </c>
      <c r="I38" s="108">
        <f aca="true" t="shared" si="17" ref="I38:Q38">I39</f>
        <v>0</v>
      </c>
      <c r="J38" s="108">
        <f t="shared" si="17"/>
        <v>0</v>
      </c>
      <c r="K38" s="108">
        <f t="shared" si="17"/>
        <v>0</v>
      </c>
      <c r="L38" s="108">
        <f t="shared" si="17"/>
        <v>0</v>
      </c>
      <c r="M38" s="108">
        <f t="shared" si="17"/>
        <v>0</v>
      </c>
      <c r="N38" s="108">
        <f t="shared" si="17"/>
        <v>0</v>
      </c>
      <c r="O38" s="108">
        <f t="shared" si="17"/>
        <v>0</v>
      </c>
      <c r="P38" s="108">
        <f t="shared" si="17"/>
        <v>0</v>
      </c>
      <c r="Q38" s="108">
        <f t="shared" si="17"/>
        <v>0</v>
      </c>
      <c r="R38" s="138">
        <v>0</v>
      </c>
    </row>
    <row r="39" spans="1:18" ht="12.75">
      <c r="A39" s="8"/>
      <c r="B39" s="9" t="s">
        <v>364</v>
      </c>
      <c r="C39" s="37">
        <v>911</v>
      </c>
      <c r="D39" s="36" t="s">
        <v>271</v>
      </c>
      <c r="E39" s="66" t="s">
        <v>121</v>
      </c>
      <c r="F39" s="48" t="s">
        <v>365</v>
      </c>
      <c r="G39" s="94">
        <v>517</v>
      </c>
      <c r="H39" s="64">
        <v>517</v>
      </c>
      <c r="I39" s="46"/>
      <c r="J39" s="46"/>
      <c r="K39" s="46"/>
      <c r="L39" s="46"/>
      <c r="M39" s="72"/>
      <c r="N39" s="72"/>
      <c r="O39" s="72"/>
      <c r="P39" s="72"/>
      <c r="Q39" s="72">
        <v>0</v>
      </c>
      <c r="R39" s="138">
        <v>0</v>
      </c>
    </row>
    <row r="40" spans="1:18" ht="22.5">
      <c r="A40" s="8"/>
      <c r="B40" s="9" t="s">
        <v>362</v>
      </c>
      <c r="C40" s="37">
        <v>911</v>
      </c>
      <c r="D40" s="36" t="s">
        <v>271</v>
      </c>
      <c r="E40" s="66" t="s">
        <v>363</v>
      </c>
      <c r="F40" s="48"/>
      <c r="G40" s="140">
        <f>G41</f>
        <v>60</v>
      </c>
      <c r="H40" s="64">
        <f>H41</f>
        <v>60</v>
      </c>
      <c r="I40" s="64">
        <f aca="true" t="shared" si="18" ref="I40:Q40">I41</f>
        <v>0</v>
      </c>
      <c r="J40" s="64">
        <f t="shared" si="18"/>
        <v>0</v>
      </c>
      <c r="K40" s="64">
        <f t="shared" si="18"/>
        <v>0</v>
      </c>
      <c r="L40" s="64">
        <f t="shared" si="18"/>
        <v>0</v>
      </c>
      <c r="M40" s="64">
        <f t="shared" si="18"/>
        <v>0</v>
      </c>
      <c r="N40" s="64">
        <f t="shared" si="18"/>
        <v>0</v>
      </c>
      <c r="O40" s="64">
        <f t="shared" si="18"/>
        <v>0</v>
      </c>
      <c r="P40" s="64">
        <f t="shared" si="18"/>
        <v>0</v>
      </c>
      <c r="Q40" s="64">
        <f t="shared" si="18"/>
        <v>60</v>
      </c>
      <c r="R40" s="138">
        <f t="shared" si="2"/>
        <v>100</v>
      </c>
    </row>
    <row r="41" spans="1:18" ht="16.5" customHeight="1">
      <c r="A41" s="8"/>
      <c r="B41" s="9" t="s">
        <v>360</v>
      </c>
      <c r="C41" s="37">
        <v>911</v>
      </c>
      <c r="D41" s="36" t="s">
        <v>271</v>
      </c>
      <c r="E41" s="66" t="s">
        <v>363</v>
      </c>
      <c r="F41" s="48" t="s">
        <v>361</v>
      </c>
      <c r="G41" s="140">
        <v>60</v>
      </c>
      <c r="H41" s="64">
        <v>60</v>
      </c>
      <c r="I41" s="46"/>
      <c r="J41" s="46"/>
      <c r="K41" s="46"/>
      <c r="L41" s="46"/>
      <c r="M41" s="72"/>
      <c r="N41" s="72"/>
      <c r="O41" s="72"/>
      <c r="P41" s="72"/>
      <c r="Q41" s="72">
        <v>60</v>
      </c>
      <c r="R41" s="138">
        <f t="shared" si="2"/>
        <v>100</v>
      </c>
    </row>
    <row r="42" spans="1:18" ht="38.25" customHeight="1">
      <c r="A42" s="8"/>
      <c r="B42" s="9" t="s">
        <v>366</v>
      </c>
      <c r="C42" s="37">
        <v>911</v>
      </c>
      <c r="D42" s="36" t="s">
        <v>271</v>
      </c>
      <c r="E42" s="66" t="s">
        <v>367</v>
      </c>
      <c r="F42" s="48"/>
      <c r="G42" s="94">
        <f>G43</f>
        <v>90</v>
      </c>
      <c r="H42" s="94">
        <f>H43</f>
        <v>90</v>
      </c>
      <c r="I42" s="94">
        <f aca="true" t="shared" si="19" ref="I42:Q42">I43</f>
        <v>0</v>
      </c>
      <c r="J42" s="94">
        <f t="shared" si="19"/>
        <v>0</v>
      </c>
      <c r="K42" s="94">
        <f t="shared" si="19"/>
        <v>0</v>
      </c>
      <c r="L42" s="94">
        <f t="shared" si="19"/>
        <v>0</v>
      </c>
      <c r="M42" s="94">
        <f t="shared" si="19"/>
        <v>0</v>
      </c>
      <c r="N42" s="94">
        <f t="shared" si="19"/>
        <v>0</v>
      </c>
      <c r="O42" s="94">
        <f t="shared" si="19"/>
        <v>0</v>
      </c>
      <c r="P42" s="94">
        <f t="shared" si="19"/>
        <v>0</v>
      </c>
      <c r="Q42" s="94">
        <f t="shared" si="19"/>
        <v>0</v>
      </c>
      <c r="R42" s="138">
        <f t="shared" si="2"/>
        <v>0</v>
      </c>
    </row>
    <row r="43" spans="1:18" ht="16.5" customHeight="1">
      <c r="A43" s="8"/>
      <c r="B43" s="9" t="s">
        <v>354</v>
      </c>
      <c r="C43" s="37">
        <v>911</v>
      </c>
      <c r="D43" s="36" t="s">
        <v>271</v>
      </c>
      <c r="E43" s="66" t="s">
        <v>367</v>
      </c>
      <c r="F43" s="48" t="s">
        <v>355</v>
      </c>
      <c r="G43" s="94">
        <v>90</v>
      </c>
      <c r="H43" s="64">
        <v>90</v>
      </c>
      <c r="I43" s="46"/>
      <c r="J43" s="46"/>
      <c r="K43" s="46"/>
      <c r="L43" s="46"/>
      <c r="M43" s="72"/>
      <c r="N43" s="72"/>
      <c r="O43" s="72"/>
      <c r="P43" s="72"/>
      <c r="Q43" s="72">
        <v>0</v>
      </c>
      <c r="R43" s="138">
        <f t="shared" si="2"/>
        <v>0</v>
      </c>
    </row>
    <row r="44" spans="1:18" s="38" customFormat="1" ht="15" customHeight="1">
      <c r="A44" s="47" t="s">
        <v>6</v>
      </c>
      <c r="B44" s="9" t="s">
        <v>74</v>
      </c>
      <c r="C44" s="37">
        <v>911</v>
      </c>
      <c r="D44" s="109" t="s">
        <v>45</v>
      </c>
      <c r="E44" s="78"/>
      <c r="F44" s="78"/>
      <c r="G44" s="141">
        <f aca="true" t="shared" si="20" ref="G44:H46">G45</f>
        <v>74.8</v>
      </c>
      <c r="H44" s="110">
        <f t="shared" si="20"/>
        <v>74.8</v>
      </c>
      <c r="I44" s="110">
        <f aca="true" t="shared" si="21" ref="I44:Q44">I45</f>
        <v>0</v>
      </c>
      <c r="J44" s="110">
        <f t="shared" si="21"/>
        <v>0</v>
      </c>
      <c r="K44" s="110">
        <f t="shared" si="21"/>
        <v>0</v>
      </c>
      <c r="L44" s="110">
        <f t="shared" si="21"/>
        <v>0</v>
      </c>
      <c r="M44" s="110">
        <f t="shared" si="21"/>
        <v>0</v>
      </c>
      <c r="N44" s="110">
        <f t="shared" si="21"/>
        <v>0</v>
      </c>
      <c r="O44" s="110">
        <f t="shared" si="21"/>
        <v>0</v>
      </c>
      <c r="P44" s="110">
        <f t="shared" si="21"/>
        <v>0</v>
      </c>
      <c r="Q44" s="110">
        <f t="shared" si="21"/>
        <v>22.3</v>
      </c>
      <c r="R44" s="138">
        <f t="shared" si="2"/>
        <v>29.812834224598934</v>
      </c>
    </row>
    <row r="45" spans="1:18" ht="22.5">
      <c r="A45" s="8" t="s">
        <v>7</v>
      </c>
      <c r="B45" s="16" t="s">
        <v>230</v>
      </c>
      <c r="C45" s="37">
        <v>911</v>
      </c>
      <c r="D45" s="104" t="s">
        <v>40</v>
      </c>
      <c r="E45" s="76"/>
      <c r="F45" s="76"/>
      <c r="G45" s="141">
        <f t="shared" si="20"/>
        <v>74.8</v>
      </c>
      <c r="H45" s="110">
        <f t="shared" si="20"/>
        <v>74.8</v>
      </c>
      <c r="I45" s="110">
        <f aca="true" t="shared" si="22" ref="I45:L46">I46</f>
        <v>0</v>
      </c>
      <c r="J45" s="110">
        <f t="shared" si="22"/>
        <v>0</v>
      </c>
      <c r="K45" s="110">
        <f t="shared" si="22"/>
        <v>0</v>
      </c>
      <c r="L45" s="110">
        <f t="shared" si="22"/>
        <v>0</v>
      </c>
      <c r="M45" s="110">
        <f aca="true" t="shared" si="23" ref="M45:Q46">M46</f>
        <v>0</v>
      </c>
      <c r="N45" s="110">
        <f t="shared" si="23"/>
        <v>0</v>
      </c>
      <c r="O45" s="110">
        <f t="shared" si="23"/>
        <v>0</v>
      </c>
      <c r="P45" s="110">
        <f t="shared" si="23"/>
        <v>0</v>
      </c>
      <c r="Q45" s="110">
        <f t="shared" si="23"/>
        <v>22.3</v>
      </c>
      <c r="R45" s="138">
        <f t="shared" si="2"/>
        <v>29.812834224598934</v>
      </c>
    </row>
    <row r="46" spans="1:18" ht="33.75">
      <c r="A46" s="8"/>
      <c r="B46" s="9" t="s">
        <v>368</v>
      </c>
      <c r="C46" s="37">
        <v>911</v>
      </c>
      <c r="D46" s="36" t="s">
        <v>40</v>
      </c>
      <c r="E46" s="36" t="s">
        <v>369</v>
      </c>
      <c r="F46" s="36"/>
      <c r="G46" s="94">
        <f>G47</f>
        <v>74.8</v>
      </c>
      <c r="H46" s="63">
        <f t="shared" si="20"/>
        <v>74.8</v>
      </c>
      <c r="I46" s="63">
        <f t="shared" si="22"/>
        <v>0</v>
      </c>
      <c r="J46" s="63">
        <f t="shared" si="22"/>
        <v>0</v>
      </c>
      <c r="K46" s="63">
        <f t="shared" si="22"/>
        <v>0</v>
      </c>
      <c r="L46" s="63">
        <f t="shared" si="22"/>
        <v>0</v>
      </c>
      <c r="M46" s="63">
        <f t="shared" si="23"/>
        <v>0</v>
      </c>
      <c r="N46" s="63">
        <f t="shared" si="23"/>
        <v>0</v>
      </c>
      <c r="O46" s="63">
        <f t="shared" si="23"/>
        <v>0</v>
      </c>
      <c r="P46" s="63">
        <f t="shared" si="23"/>
        <v>0</v>
      </c>
      <c r="Q46" s="63">
        <f t="shared" si="23"/>
        <v>22.3</v>
      </c>
      <c r="R46" s="138">
        <f t="shared" si="2"/>
        <v>29.812834224598934</v>
      </c>
    </row>
    <row r="47" spans="1:18" ht="12.75">
      <c r="A47" s="8"/>
      <c r="B47" s="9" t="s">
        <v>354</v>
      </c>
      <c r="C47" s="37">
        <v>911</v>
      </c>
      <c r="D47" s="36" t="s">
        <v>40</v>
      </c>
      <c r="E47" s="36" t="s">
        <v>369</v>
      </c>
      <c r="F47" s="36" t="s">
        <v>355</v>
      </c>
      <c r="G47" s="94">
        <v>74.8</v>
      </c>
      <c r="H47" s="63">
        <v>74.8</v>
      </c>
      <c r="I47" s="18"/>
      <c r="J47" s="18"/>
      <c r="K47" s="18"/>
      <c r="L47" s="18"/>
      <c r="M47" s="72"/>
      <c r="N47" s="72"/>
      <c r="O47" s="72"/>
      <c r="P47" s="72"/>
      <c r="Q47" s="72">
        <v>22.3</v>
      </c>
      <c r="R47" s="138">
        <f t="shared" si="2"/>
        <v>29.812834224598934</v>
      </c>
    </row>
    <row r="48" spans="1:18" ht="12.75">
      <c r="A48" s="8" t="s">
        <v>8</v>
      </c>
      <c r="B48" s="9" t="s">
        <v>317</v>
      </c>
      <c r="C48" s="37">
        <v>911</v>
      </c>
      <c r="D48" s="75" t="s">
        <v>318</v>
      </c>
      <c r="E48" s="36"/>
      <c r="F48" s="36"/>
      <c r="G48" s="139">
        <f>G49</f>
        <v>376.5</v>
      </c>
      <c r="H48" s="139">
        <f aca="true" t="shared" si="24" ref="H48:Q49">H49</f>
        <v>376.5</v>
      </c>
      <c r="I48" s="139">
        <f t="shared" si="24"/>
        <v>0</v>
      </c>
      <c r="J48" s="139">
        <f t="shared" si="24"/>
        <v>0</v>
      </c>
      <c r="K48" s="139">
        <f t="shared" si="24"/>
        <v>0</v>
      </c>
      <c r="L48" s="139">
        <f t="shared" si="24"/>
        <v>0</v>
      </c>
      <c r="M48" s="139">
        <f t="shared" si="24"/>
        <v>0</v>
      </c>
      <c r="N48" s="139">
        <f t="shared" si="24"/>
        <v>0</v>
      </c>
      <c r="O48" s="139">
        <f t="shared" si="24"/>
        <v>0</v>
      </c>
      <c r="P48" s="139">
        <f t="shared" si="24"/>
        <v>0</v>
      </c>
      <c r="Q48" s="139">
        <f t="shared" si="24"/>
        <v>134.6</v>
      </c>
      <c r="R48" s="138">
        <f t="shared" si="2"/>
        <v>35.75033200531209</v>
      </c>
    </row>
    <row r="49" spans="1:18" ht="12.75">
      <c r="A49" s="8" t="s">
        <v>328</v>
      </c>
      <c r="B49" s="16" t="s">
        <v>319</v>
      </c>
      <c r="C49" s="37">
        <v>911</v>
      </c>
      <c r="D49" s="75" t="s">
        <v>320</v>
      </c>
      <c r="E49" s="36"/>
      <c r="F49" s="36"/>
      <c r="G49" s="139">
        <f>G50</f>
        <v>376.5</v>
      </c>
      <c r="H49" s="139">
        <f t="shared" si="24"/>
        <v>376.5</v>
      </c>
      <c r="I49" s="139">
        <f t="shared" si="24"/>
        <v>0</v>
      </c>
      <c r="J49" s="139">
        <f t="shared" si="24"/>
        <v>0</v>
      </c>
      <c r="K49" s="139">
        <f t="shared" si="24"/>
        <v>0</v>
      </c>
      <c r="L49" s="139">
        <f t="shared" si="24"/>
        <v>0</v>
      </c>
      <c r="M49" s="139">
        <f t="shared" si="24"/>
        <v>0</v>
      </c>
      <c r="N49" s="139">
        <f t="shared" si="24"/>
        <v>0</v>
      </c>
      <c r="O49" s="139">
        <f t="shared" si="24"/>
        <v>0</v>
      </c>
      <c r="P49" s="139">
        <f t="shared" si="24"/>
        <v>0</v>
      </c>
      <c r="Q49" s="139">
        <f t="shared" si="24"/>
        <v>134.6</v>
      </c>
      <c r="R49" s="138">
        <f t="shared" si="2"/>
        <v>35.75033200531209</v>
      </c>
    </row>
    <row r="50" spans="1:18" ht="22.5">
      <c r="A50" s="8"/>
      <c r="B50" s="202" t="s">
        <v>322</v>
      </c>
      <c r="C50" s="37">
        <v>911</v>
      </c>
      <c r="D50" s="36" t="s">
        <v>320</v>
      </c>
      <c r="E50" s="36" t="s">
        <v>321</v>
      </c>
      <c r="F50" s="36"/>
      <c r="G50" s="94">
        <f>G51</f>
        <v>376.5</v>
      </c>
      <c r="H50" s="140">
        <f aca="true" t="shared" si="25" ref="H50:Q50">H51</f>
        <v>376.5</v>
      </c>
      <c r="I50" s="140">
        <f t="shared" si="25"/>
        <v>0</v>
      </c>
      <c r="J50" s="140">
        <f t="shared" si="25"/>
        <v>0</v>
      </c>
      <c r="K50" s="140">
        <f t="shared" si="25"/>
        <v>0</v>
      </c>
      <c r="L50" s="140">
        <f t="shared" si="25"/>
        <v>0</v>
      </c>
      <c r="M50" s="140">
        <f t="shared" si="25"/>
        <v>0</v>
      </c>
      <c r="N50" s="140">
        <f t="shared" si="25"/>
        <v>0</v>
      </c>
      <c r="O50" s="140">
        <f t="shared" si="25"/>
        <v>0</v>
      </c>
      <c r="P50" s="140">
        <f t="shared" si="25"/>
        <v>0</v>
      </c>
      <c r="Q50" s="140">
        <f t="shared" si="25"/>
        <v>134.6</v>
      </c>
      <c r="R50" s="138">
        <f t="shared" si="2"/>
        <v>35.75033200531209</v>
      </c>
    </row>
    <row r="51" spans="1:18" ht="22.5">
      <c r="A51" s="8"/>
      <c r="B51" s="9" t="s">
        <v>370</v>
      </c>
      <c r="C51" s="37">
        <v>911</v>
      </c>
      <c r="D51" s="36" t="s">
        <v>320</v>
      </c>
      <c r="E51" s="36" t="s">
        <v>321</v>
      </c>
      <c r="F51" s="36" t="s">
        <v>371</v>
      </c>
      <c r="G51" s="94">
        <v>376.5</v>
      </c>
      <c r="H51" s="63">
        <v>376.5</v>
      </c>
      <c r="I51" s="18"/>
      <c r="J51" s="18"/>
      <c r="K51" s="18"/>
      <c r="L51" s="18"/>
      <c r="M51" s="72"/>
      <c r="N51" s="72"/>
      <c r="O51" s="72"/>
      <c r="P51" s="72"/>
      <c r="Q51" s="72">
        <v>134.6</v>
      </c>
      <c r="R51" s="138">
        <f t="shared" si="2"/>
        <v>35.75033200531209</v>
      </c>
    </row>
    <row r="52" spans="1:18" ht="12.75">
      <c r="A52" s="15" t="s">
        <v>9</v>
      </c>
      <c r="B52" s="9" t="s">
        <v>75</v>
      </c>
      <c r="C52" s="37">
        <v>911</v>
      </c>
      <c r="D52" s="75" t="s">
        <v>46</v>
      </c>
      <c r="E52" s="35"/>
      <c r="F52" s="35"/>
      <c r="G52" s="139">
        <f>G53</f>
        <v>52356.2</v>
      </c>
      <c r="H52" s="139">
        <f aca="true" t="shared" si="26" ref="H52:Q52">H53</f>
        <v>52356.2</v>
      </c>
      <c r="I52" s="139">
        <f t="shared" si="26"/>
        <v>0</v>
      </c>
      <c r="J52" s="139">
        <f t="shared" si="26"/>
        <v>0</v>
      </c>
      <c r="K52" s="139">
        <f t="shared" si="26"/>
        <v>0</v>
      </c>
      <c r="L52" s="139">
        <f t="shared" si="26"/>
        <v>0</v>
      </c>
      <c r="M52" s="139">
        <f t="shared" si="26"/>
        <v>0</v>
      </c>
      <c r="N52" s="139">
        <f t="shared" si="26"/>
        <v>0</v>
      </c>
      <c r="O52" s="139">
        <f t="shared" si="26"/>
        <v>0</v>
      </c>
      <c r="P52" s="139">
        <f t="shared" si="26"/>
        <v>0</v>
      </c>
      <c r="Q52" s="139">
        <f t="shared" si="26"/>
        <v>51531</v>
      </c>
      <c r="R52" s="138">
        <f t="shared" si="2"/>
        <v>98.42387339035301</v>
      </c>
    </row>
    <row r="53" spans="1:18" ht="12.75">
      <c r="A53" s="8" t="s">
        <v>10</v>
      </c>
      <c r="B53" s="16" t="s">
        <v>97</v>
      </c>
      <c r="C53" s="37">
        <v>911</v>
      </c>
      <c r="D53" s="104" t="s">
        <v>98</v>
      </c>
      <c r="E53" s="80"/>
      <c r="F53" s="80"/>
      <c r="G53" s="141">
        <f aca="true" t="shared" si="27" ref="G53:Q53">G54+G61+G66+G75</f>
        <v>52356.2</v>
      </c>
      <c r="H53" s="107">
        <f t="shared" si="27"/>
        <v>52356.2</v>
      </c>
      <c r="I53" s="107">
        <f t="shared" si="27"/>
        <v>0</v>
      </c>
      <c r="J53" s="107">
        <f t="shared" si="27"/>
        <v>0</v>
      </c>
      <c r="K53" s="107">
        <f t="shared" si="27"/>
        <v>0</v>
      </c>
      <c r="L53" s="107">
        <f t="shared" si="27"/>
        <v>0</v>
      </c>
      <c r="M53" s="107">
        <f t="shared" si="27"/>
        <v>0</v>
      </c>
      <c r="N53" s="107">
        <f t="shared" si="27"/>
        <v>0</v>
      </c>
      <c r="O53" s="107">
        <f t="shared" si="27"/>
        <v>0</v>
      </c>
      <c r="P53" s="107">
        <f t="shared" si="27"/>
        <v>0</v>
      </c>
      <c r="Q53" s="107">
        <f t="shared" si="27"/>
        <v>51531</v>
      </c>
      <c r="R53" s="138">
        <f t="shared" si="2"/>
        <v>98.42387339035301</v>
      </c>
    </row>
    <row r="54" spans="1:18" ht="12.75">
      <c r="A54" s="8" t="s">
        <v>65</v>
      </c>
      <c r="B54" s="119" t="s">
        <v>124</v>
      </c>
      <c r="C54" s="37">
        <v>911</v>
      </c>
      <c r="D54" s="74" t="s">
        <v>98</v>
      </c>
      <c r="E54" s="66" t="s">
        <v>125</v>
      </c>
      <c r="F54" s="80"/>
      <c r="G54" s="142">
        <f aca="true" t="shared" si="28" ref="G54:Q54">G55+G57+G59</f>
        <v>36076</v>
      </c>
      <c r="H54" s="142">
        <f t="shared" si="28"/>
        <v>36176</v>
      </c>
      <c r="I54" s="142">
        <f t="shared" si="28"/>
        <v>0</v>
      </c>
      <c r="J54" s="142">
        <f t="shared" si="28"/>
        <v>0</v>
      </c>
      <c r="K54" s="142">
        <f t="shared" si="28"/>
        <v>0</v>
      </c>
      <c r="L54" s="142">
        <f t="shared" si="28"/>
        <v>0</v>
      </c>
      <c r="M54" s="142">
        <f t="shared" si="28"/>
        <v>0</v>
      </c>
      <c r="N54" s="142">
        <f t="shared" si="28"/>
        <v>0</v>
      </c>
      <c r="O54" s="142">
        <f t="shared" si="28"/>
        <v>0</v>
      </c>
      <c r="P54" s="142">
        <f t="shared" si="28"/>
        <v>0</v>
      </c>
      <c r="Q54" s="142">
        <f t="shared" si="28"/>
        <v>35846.9</v>
      </c>
      <c r="R54" s="138">
        <f t="shared" si="2"/>
        <v>99.09028084918178</v>
      </c>
    </row>
    <row r="55" spans="1:18" ht="22.5">
      <c r="A55" s="8"/>
      <c r="B55" s="9" t="s">
        <v>127</v>
      </c>
      <c r="C55" s="37">
        <v>911</v>
      </c>
      <c r="D55" s="66" t="s">
        <v>98</v>
      </c>
      <c r="E55" s="66" t="s">
        <v>126</v>
      </c>
      <c r="F55" s="80"/>
      <c r="G55" s="142">
        <f>G56</f>
        <v>28263</v>
      </c>
      <c r="H55" s="142">
        <f aca="true" t="shared" si="29" ref="H55:Q55">H56</f>
        <v>28363</v>
      </c>
      <c r="I55" s="142">
        <f t="shared" si="29"/>
        <v>0</v>
      </c>
      <c r="J55" s="142">
        <f t="shared" si="29"/>
        <v>0</v>
      </c>
      <c r="K55" s="142">
        <f t="shared" si="29"/>
        <v>0</v>
      </c>
      <c r="L55" s="142">
        <f t="shared" si="29"/>
        <v>0</v>
      </c>
      <c r="M55" s="142">
        <f t="shared" si="29"/>
        <v>0</v>
      </c>
      <c r="N55" s="142">
        <f t="shared" si="29"/>
        <v>0</v>
      </c>
      <c r="O55" s="142">
        <f t="shared" si="29"/>
        <v>0</v>
      </c>
      <c r="P55" s="142">
        <f t="shared" si="29"/>
        <v>0</v>
      </c>
      <c r="Q55" s="142">
        <f t="shared" si="29"/>
        <v>28123.9</v>
      </c>
      <c r="R55" s="138">
        <f t="shared" si="2"/>
        <v>99.15700031731481</v>
      </c>
    </row>
    <row r="56" spans="1:18" ht="17.25" customHeight="1">
      <c r="A56" s="8"/>
      <c r="B56" s="9" t="s">
        <v>354</v>
      </c>
      <c r="C56" s="37">
        <v>911</v>
      </c>
      <c r="D56" s="66" t="s">
        <v>98</v>
      </c>
      <c r="E56" s="66" t="s">
        <v>126</v>
      </c>
      <c r="F56" s="66" t="s">
        <v>355</v>
      </c>
      <c r="G56" s="142">
        <v>28263</v>
      </c>
      <c r="H56" s="63">
        <v>28363</v>
      </c>
      <c r="I56" s="18"/>
      <c r="J56" s="18"/>
      <c r="K56" s="18"/>
      <c r="L56" s="18"/>
      <c r="M56" s="72"/>
      <c r="N56" s="72"/>
      <c r="O56" s="72"/>
      <c r="P56" s="72"/>
      <c r="Q56" s="71">
        <v>28123.9</v>
      </c>
      <c r="R56" s="138">
        <f t="shared" si="2"/>
        <v>99.15700031731481</v>
      </c>
    </row>
    <row r="57" spans="1:18" ht="16.5" customHeight="1">
      <c r="A57" s="8"/>
      <c r="B57" s="9" t="s">
        <v>128</v>
      </c>
      <c r="C57" s="37">
        <v>911</v>
      </c>
      <c r="D57" s="66" t="s">
        <v>98</v>
      </c>
      <c r="E57" s="66" t="s">
        <v>129</v>
      </c>
      <c r="F57" s="80"/>
      <c r="G57" s="142">
        <f>G58</f>
        <v>6500</v>
      </c>
      <c r="H57" s="142">
        <f aca="true" t="shared" si="30" ref="H57:Q57">H58</f>
        <v>6500</v>
      </c>
      <c r="I57" s="142">
        <f t="shared" si="30"/>
        <v>0</v>
      </c>
      <c r="J57" s="142">
        <f t="shared" si="30"/>
        <v>0</v>
      </c>
      <c r="K57" s="142">
        <f t="shared" si="30"/>
        <v>0</v>
      </c>
      <c r="L57" s="142">
        <f t="shared" si="30"/>
        <v>0</v>
      </c>
      <c r="M57" s="142">
        <f t="shared" si="30"/>
        <v>0</v>
      </c>
      <c r="N57" s="142">
        <f t="shared" si="30"/>
        <v>0</v>
      </c>
      <c r="O57" s="142">
        <f t="shared" si="30"/>
        <v>0</v>
      </c>
      <c r="P57" s="142">
        <f t="shared" si="30"/>
        <v>0</v>
      </c>
      <c r="Q57" s="142">
        <f t="shared" si="30"/>
        <v>6500</v>
      </c>
      <c r="R57" s="138">
        <f t="shared" si="2"/>
        <v>100</v>
      </c>
    </row>
    <row r="58" spans="1:18" ht="18" customHeight="1">
      <c r="A58" s="8"/>
      <c r="B58" s="9" t="s">
        <v>354</v>
      </c>
      <c r="C58" s="37">
        <v>911</v>
      </c>
      <c r="D58" s="48" t="s">
        <v>98</v>
      </c>
      <c r="E58" s="66" t="s">
        <v>129</v>
      </c>
      <c r="F58" s="48" t="s">
        <v>355</v>
      </c>
      <c r="G58" s="140">
        <v>6500</v>
      </c>
      <c r="H58" s="63">
        <v>6500</v>
      </c>
      <c r="I58" s="18"/>
      <c r="J58" s="18"/>
      <c r="K58" s="18"/>
      <c r="L58" s="18"/>
      <c r="M58" s="72"/>
      <c r="N58" s="72"/>
      <c r="O58" s="72"/>
      <c r="P58" s="72"/>
      <c r="Q58" s="72">
        <v>6500</v>
      </c>
      <c r="R58" s="138">
        <f t="shared" si="2"/>
        <v>100</v>
      </c>
    </row>
    <row r="59" spans="1:18" ht="33.75">
      <c r="A59" s="8"/>
      <c r="B59" s="202" t="s">
        <v>372</v>
      </c>
      <c r="C59" s="37">
        <v>911</v>
      </c>
      <c r="D59" s="66" t="s">
        <v>98</v>
      </c>
      <c r="E59" s="66" t="s">
        <v>130</v>
      </c>
      <c r="F59" s="80"/>
      <c r="G59" s="142">
        <f>G60</f>
        <v>1313</v>
      </c>
      <c r="H59" s="142">
        <f aca="true" t="shared" si="31" ref="H59:Q59">H60</f>
        <v>1313</v>
      </c>
      <c r="I59" s="142">
        <f t="shared" si="31"/>
        <v>0</v>
      </c>
      <c r="J59" s="142">
        <f t="shared" si="31"/>
        <v>0</v>
      </c>
      <c r="K59" s="142">
        <f t="shared" si="31"/>
        <v>0</v>
      </c>
      <c r="L59" s="142">
        <f t="shared" si="31"/>
        <v>0</v>
      </c>
      <c r="M59" s="142">
        <f t="shared" si="31"/>
        <v>0</v>
      </c>
      <c r="N59" s="142">
        <f t="shared" si="31"/>
        <v>0</v>
      </c>
      <c r="O59" s="142">
        <f t="shared" si="31"/>
        <v>0</v>
      </c>
      <c r="P59" s="142">
        <f t="shared" si="31"/>
        <v>0</v>
      </c>
      <c r="Q59" s="142">
        <f t="shared" si="31"/>
        <v>1223</v>
      </c>
      <c r="R59" s="138">
        <f t="shared" si="2"/>
        <v>93.14546839299315</v>
      </c>
    </row>
    <row r="60" spans="1:18" ht="17.25" customHeight="1">
      <c r="A60" s="8"/>
      <c r="B60" s="9" t="s">
        <v>354</v>
      </c>
      <c r="C60" s="37">
        <v>911</v>
      </c>
      <c r="D60" s="48" t="s">
        <v>98</v>
      </c>
      <c r="E60" s="48" t="s">
        <v>130</v>
      </c>
      <c r="F60" s="48" t="s">
        <v>355</v>
      </c>
      <c r="G60" s="140">
        <v>1313</v>
      </c>
      <c r="H60" s="63">
        <v>1313</v>
      </c>
      <c r="I60" s="18"/>
      <c r="J60" s="18"/>
      <c r="K60" s="18"/>
      <c r="L60" s="18"/>
      <c r="M60" s="72"/>
      <c r="N60" s="72"/>
      <c r="O60" s="72"/>
      <c r="P60" s="72"/>
      <c r="Q60" s="72">
        <v>1223</v>
      </c>
      <c r="R60" s="138">
        <f t="shared" si="2"/>
        <v>93.14546839299315</v>
      </c>
    </row>
    <row r="61" spans="1:18" ht="22.5">
      <c r="A61" s="8" t="s">
        <v>78</v>
      </c>
      <c r="B61" s="119" t="s">
        <v>373</v>
      </c>
      <c r="C61" s="37">
        <v>911</v>
      </c>
      <c r="D61" s="66" t="s">
        <v>98</v>
      </c>
      <c r="E61" s="66" t="s">
        <v>131</v>
      </c>
      <c r="F61" s="80"/>
      <c r="G61" s="142">
        <f>G64+G62</f>
        <v>1075.2</v>
      </c>
      <c r="H61" s="142">
        <f aca="true" t="shared" si="32" ref="H61:Q61">H64+H62</f>
        <v>975.2</v>
      </c>
      <c r="I61" s="142">
        <f t="shared" si="32"/>
        <v>0</v>
      </c>
      <c r="J61" s="142">
        <f t="shared" si="32"/>
        <v>0</v>
      </c>
      <c r="K61" s="142">
        <f t="shared" si="32"/>
        <v>0</v>
      </c>
      <c r="L61" s="142">
        <f t="shared" si="32"/>
        <v>0</v>
      </c>
      <c r="M61" s="142">
        <f t="shared" si="32"/>
        <v>0</v>
      </c>
      <c r="N61" s="142">
        <f t="shared" si="32"/>
        <v>0</v>
      </c>
      <c r="O61" s="142">
        <f t="shared" si="32"/>
        <v>0</v>
      </c>
      <c r="P61" s="142">
        <f t="shared" si="32"/>
        <v>0</v>
      </c>
      <c r="Q61" s="142">
        <f t="shared" si="32"/>
        <v>719.3</v>
      </c>
      <c r="R61" s="138">
        <f t="shared" si="2"/>
        <v>73.75922887612796</v>
      </c>
    </row>
    <row r="62" spans="1:18" ht="16.5" customHeight="1">
      <c r="A62" s="8"/>
      <c r="B62" s="9" t="s">
        <v>335</v>
      </c>
      <c r="C62" s="37">
        <v>911</v>
      </c>
      <c r="D62" s="66" t="s">
        <v>98</v>
      </c>
      <c r="E62" s="66" t="s">
        <v>336</v>
      </c>
      <c r="F62" s="80"/>
      <c r="G62" s="142">
        <f>G63</f>
        <v>525.2</v>
      </c>
      <c r="H62" s="142">
        <f aca="true" t="shared" si="33" ref="H62:Q62">H63</f>
        <v>525.2</v>
      </c>
      <c r="I62" s="142">
        <f t="shared" si="33"/>
        <v>0</v>
      </c>
      <c r="J62" s="142">
        <f t="shared" si="33"/>
        <v>0</v>
      </c>
      <c r="K62" s="142">
        <f t="shared" si="33"/>
        <v>0</v>
      </c>
      <c r="L62" s="142">
        <f t="shared" si="33"/>
        <v>0</v>
      </c>
      <c r="M62" s="142">
        <f t="shared" si="33"/>
        <v>0</v>
      </c>
      <c r="N62" s="142">
        <f t="shared" si="33"/>
        <v>0</v>
      </c>
      <c r="O62" s="142">
        <f t="shared" si="33"/>
        <v>0</v>
      </c>
      <c r="P62" s="142">
        <f t="shared" si="33"/>
        <v>0</v>
      </c>
      <c r="Q62" s="142">
        <f t="shared" si="33"/>
        <v>520.8</v>
      </c>
      <c r="R62" s="138">
        <f t="shared" si="2"/>
        <v>99.16222391469914</v>
      </c>
    </row>
    <row r="63" spans="1:18" ht="16.5" customHeight="1">
      <c r="A63" s="8"/>
      <c r="B63" s="9" t="s">
        <v>354</v>
      </c>
      <c r="C63" s="37">
        <v>911</v>
      </c>
      <c r="D63" s="66" t="s">
        <v>98</v>
      </c>
      <c r="E63" s="66" t="s">
        <v>336</v>
      </c>
      <c r="F63" s="66" t="s">
        <v>355</v>
      </c>
      <c r="G63" s="142">
        <v>525.2</v>
      </c>
      <c r="H63" s="142">
        <v>525.2</v>
      </c>
      <c r="I63" s="142"/>
      <c r="J63" s="142"/>
      <c r="K63" s="142"/>
      <c r="L63" s="142"/>
      <c r="M63" s="142"/>
      <c r="N63" s="142"/>
      <c r="O63" s="142"/>
      <c r="P63" s="142"/>
      <c r="Q63" s="142">
        <v>520.8</v>
      </c>
      <c r="R63" s="138">
        <f t="shared" si="2"/>
        <v>99.16222391469914</v>
      </c>
    </row>
    <row r="64" spans="1:18" ht="15.75" customHeight="1">
      <c r="A64" s="8"/>
      <c r="B64" s="9" t="s">
        <v>133</v>
      </c>
      <c r="C64" s="37">
        <v>911</v>
      </c>
      <c r="D64" s="66" t="s">
        <v>98</v>
      </c>
      <c r="E64" s="66" t="s">
        <v>132</v>
      </c>
      <c r="F64" s="80"/>
      <c r="G64" s="142">
        <f>G65</f>
        <v>550</v>
      </c>
      <c r="H64" s="94">
        <f>H65</f>
        <v>450</v>
      </c>
      <c r="I64" s="77"/>
      <c r="J64" s="77"/>
      <c r="K64" s="77"/>
      <c r="L64" s="77"/>
      <c r="M64" s="79"/>
      <c r="N64" s="79"/>
      <c r="O64" s="79"/>
      <c r="P64" s="79"/>
      <c r="Q64" s="72">
        <f>Q65</f>
        <v>198.5</v>
      </c>
      <c r="R64" s="138">
        <f t="shared" si="2"/>
        <v>44.111111111111114</v>
      </c>
    </row>
    <row r="65" spans="1:18" ht="16.5" customHeight="1">
      <c r="A65" s="8"/>
      <c r="B65" s="9" t="s">
        <v>354</v>
      </c>
      <c r="C65" s="37">
        <v>911</v>
      </c>
      <c r="D65" s="48" t="s">
        <v>98</v>
      </c>
      <c r="E65" s="48" t="s">
        <v>132</v>
      </c>
      <c r="F65" s="48" t="s">
        <v>355</v>
      </c>
      <c r="G65" s="140">
        <v>550</v>
      </c>
      <c r="H65" s="63">
        <v>450</v>
      </c>
      <c r="I65" s="18"/>
      <c r="J65" s="18"/>
      <c r="K65" s="18"/>
      <c r="L65" s="18"/>
      <c r="M65" s="72"/>
      <c r="N65" s="72"/>
      <c r="O65" s="72"/>
      <c r="P65" s="72"/>
      <c r="Q65" s="72">
        <v>198.5</v>
      </c>
      <c r="R65" s="138">
        <f t="shared" si="2"/>
        <v>44.111111111111114</v>
      </c>
    </row>
    <row r="66" spans="1:18" ht="12.75">
      <c r="A66" s="8" t="s">
        <v>286</v>
      </c>
      <c r="B66" s="119" t="s">
        <v>135</v>
      </c>
      <c r="C66" s="37">
        <v>911</v>
      </c>
      <c r="D66" s="66" t="s">
        <v>98</v>
      </c>
      <c r="E66" s="66" t="s">
        <v>134</v>
      </c>
      <c r="F66" s="80"/>
      <c r="G66" s="142">
        <f>G67+G69+G71+G73</f>
        <v>6000</v>
      </c>
      <c r="H66" s="142">
        <f aca="true" t="shared" si="34" ref="H66:Q66">H67+H69+H71+H73</f>
        <v>6000</v>
      </c>
      <c r="I66" s="142">
        <f t="shared" si="34"/>
        <v>0</v>
      </c>
      <c r="J66" s="142">
        <f t="shared" si="34"/>
        <v>0</v>
      </c>
      <c r="K66" s="142">
        <f t="shared" si="34"/>
        <v>0</v>
      </c>
      <c r="L66" s="142">
        <f t="shared" si="34"/>
        <v>0</v>
      </c>
      <c r="M66" s="142">
        <f t="shared" si="34"/>
        <v>0</v>
      </c>
      <c r="N66" s="142">
        <f t="shared" si="34"/>
        <v>0</v>
      </c>
      <c r="O66" s="142">
        <f t="shared" si="34"/>
        <v>0</v>
      </c>
      <c r="P66" s="142">
        <f t="shared" si="34"/>
        <v>0</v>
      </c>
      <c r="Q66" s="142">
        <f t="shared" si="34"/>
        <v>5900</v>
      </c>
      <c r="R66" s="138">
        <f t="shared" si="2"/>
        <v>98.33333333333333</v>
      </c>
    </row>
    <row r="67" spans="1:18" ht="12.75">
      <c r="A67" s="8"/>
      <c r="B67" s="9" t="s">
        <v>374</v>
      </c>
      <c r="C67" s="37">
        <v>911</v>
      </c>
      <c r="D67" s="66" t="s">
        <v>98</v>
      </c>
      <c r="E67" s="66" t="s">
        <v>136</v>
      </c>
      <c r="F67" s="80"/>
      <c r="G67" s="142">
        <f>G68</f>
        <v>2300</v>
      </c>
      <c r="H67" s="142">
        <f aca="true" t="shared" si="35" ref="H67:Q67">H68</f>
        <v>2300</v>
      </c>
      <c r="I67" s="142">
        <f t="shared" si="35"/>
        <v>0</v>
      </c>
      <c r="J67" s="142">
        <f t="shared" si="35"/>
        <v>0</v>
      </c>
      <c r="K67" s="142">
        <f t="shared" si="35"/>
        <v>0</v>
      </c>
      <c r="L67" s="142">
        <f t="shared" si="35"/>
        <v>0</v>
      </c>
      <c r="M67" s="142">
        <f t="shared" si="35"/>
        <v>0</v>
      </c>
      <c r="N67" s="142">
        <f t="shared" si="35"/>
        <v>0</v>
      </c>
      <c r="O67" s="142">
        <f t="shared" si="35"/>
        <v>0</v>
      </c>
      <c r="P67" s="142">
        <f t="shared" si="35"/>
        <v>0</v>
      </c>
      <c r="Q67" s="142">
        <f t="shared" si="35"/>
        <v>2300</v>
      </c>
      <c r="R67" s="138">
        <f t="shared" si="2"/>
        <v>100</v>
      </c>
    </row>
    <row r="68" spans="1:18" ht="18" customHeight="1">
      <c r="A68" s="8"/>
      <c r="B68" s="9" t="s">
        <v>354</v>
      </c>
      <c r="C68" s="37">
        <v>911</v>
      </c>
      <c r="D68" s="48" t="s">
        <v>98</v>
      </c>
      <c r="E68" s="48" t="s">
        <v>136</v>
      </c>
      <c r="F68" s="48" t="s">
        <v>355</v>
      </c>
      <c r="G68" s="140">
        <v>2300</v>
      </c>
      <c r="H68" s="63">
        <v>2300</v>
      </c>
      <c r="I68" s="18"/>
      <c r="J68" s="18"/>
      <c r="K68" s="18"/>
      <c r="L68" s="18"/>
      <c r="M68" s="72"/>
      <c r="N68" s="72"/>
      <c r="O68" s="72"/>
      <c r="P68" s="72"/>
      <c r="Q68" s="72">
        <v>2300</v>
      </c>
      <c r="R68" s="138">
        <f t="shared" si="2"/>
        <v>100</v>
      </c>
    </row>
    <row r="69" spans="1:18" ht="16.5" customHeight="1">
      <c r="A69" s="8"/>
      <c r="B69" s="9" t="s">
        <v>375</v>
      </c>
      <c r="C69" s="37">
        <v>911</v>
      </c>
      <c r="D69" s="66" t="s">
        <v>98</v>
      </c>
      <c r="E69" s="66" t="s">
        <v>137</v>
      </c>
      <c r="F69" s="80"/>
      <c r="G69" s="142">
        <f>G70</f>
        <v>700</v>
      </c>
      <c r="H69" s="94">
        <f>H70</f>
        <v>700</v>
      </c>
      <c r="I69" s="94">
        <f aca="true" t="shared" si="36" ref="I69:Q69">I70</f>
        <v>0</v>
      </c>
      <c r="J69" s="94">
        <f t="shared" si="36"/>
        <v>0</v>
      </c>
      <c r="K69" s="94">
        <f t="shared" si="36"/>
        <v>0</v>
      </c>
      <c r="L69" s="94">
        <f t="shared" si="36"/>
        <v>0</v>
      </c>
      <c r="M69" s="94">
        <f t="shared" si="36"/>
        <v>0</v>
      </c>
      <c r="N69" s="94">
        <f t="shared" si="36"/>
        <v>0</v>
      </c>
      <c r="O69" s="94">
        <f t="shared" si="36"/>
        <v>0</v>
      </c>
      <c r="P69" s="94">
        <f t="shared" si="36"/>
        <v>0</v>
      </c>
      <c r="Q69" s="94">
        <f t="shared" si="36"/>
        <v>700</v>
      </c>
      <c r="R69" s="138">
        <f t="shared" si="2"/>
        <v>100</v>
      </c>
    </row>
    <row r="70" spans="1:18" ht="17.25" customHeight="1">
      <c r="A70" s="8"/>
      <c r="B70" s="9" t="s">
        <v>354</v>
      </c>
      <c r="C70" s="37">
        <v>911</v>
      </c>
      <c r="D70" s="48" t="s">
        <v>98</v>
      </c>
      <c r="E70" s="48" t="s">
        <v>137</v>
      </c>
      <c r="F70" s="48" t="s">
        <v>355</v>
      </c>
      <c r="G70" s="140">
        <v>700</v>
      </c>
      <c r="H70" s="63">
        <v>700</v>
      </c>
      <c r="I70" s="18"/>
      <c r="J70" s="18"/>
      <c r="K70" s="18"/>
      <c r="L70" s="18"/>
      <c r="M70" s="72"/>
      <c r="N70" s="72"/>
      <c r="O70" s="72"/>
      <c r="P70" s="72"/>
      <c r="Q70" s="72">
        <v>700</v>
      </c>
      <c r="R70" s="138">
        <f t="shared" si="2"/>
        <v>100</v>
      </c>
    </row>
    <row r="71" spans="1:18" ht="23.25" customHeight="1">
      <c r="A71" s="8"/>
      <c r="B71" s="9" t="s">
        <v>376</v>
      </c>
      <c r="C71" s="37">
        <v>911</v>
      </c>
      <c r="D71" s="66" t="s">
        <v>98</v>
      </c>
      <c r="E71" s="66" t="s">
        <v>377</v>
      </c>
      <c r="F71" s="80"/>
      <c r="G71" s="140">
        <f>G72</f>
        <v>1000</v>
      </c>
      <c r="H71" s="140">
        <f aca="true" t="shared" si="37" ref="H71:Q71">H72</f>
        <v>1000</v>
      </c>
      <c r="I71" s="140">
        <f t="shared" si="37"/>
        <v>0</v>
      </c>
      <c r="J71" s="140">
        <f t="shared" si="37"/>
        <v>0</v>
      </c>
      <c r="K71" s="140">
        <f t="shared" si="37"/>
        <v>0</v>
      </c>
      <c r="L71" s="140">
        <f t="shared" si="37"/>
        <v>0</v>
      </c>
      <c r="M71" s="140">
        <f t="shared" si="37"/>
        <v>0</v>
      </c>
      <c r="N71" s="140">
        <f t="shared" si="37"/>
        <v>0</v>
      </c>
      <c r="O71" s="140">
        <f t="shared" si="37"/>
        <v>0</v>
      </c>
      <c r="P71" s="140">
        <f t="shared" si="37"/>
        <v>0</v>
      </c>
      <c r="Q71" s="140">
        <f t="shared" si="37"/>
        <v>900</v>
      </c>
      <c r="R71" s="138">
        <f t="shared" si="2"/>
        <v>90</v>
      </c>
    </row>
    <row r="72" spans="1:18" ht="17.25" customHeight="1">
      <c r="A72" s="8"/>
      <c r="B72" s="9" t="s">
        <v>354</v>
      </c>
      <c r="C72" s="37">
        <v>911</v>
      </c>
      <c r="D72" s="48" t="s">
        <v>98</v>
      </c>
      <c r="E72" s="48" t="s">
        <v>377</v>
      </c>
      <c r="F72" s="48" t="s">
        <v>355</v>
      </c>
      <c r="G72" s="140">
        <v>1000</v>
      </c>
      <c r="H72" s="63">
        <v>1000</v>
      </c>
      <c r="I72" s="18"/>
      <c r="J72" s="18"/>
      <c r="K72" s="18"/>
      <c r="L72" s="18"/>
      <c r="M72" s="72"/>
      <c r="N72" s="72"/>
      <c r="O72" s="72"/>
      <c r="P72" s="72"/>
      <c r="Q72" s="72">
        <v>900</v>
      </c>
      <c r="R72" s="138">
        <f t="shared" si="2"/>
        <v>90</v>
      </c>
    </row>
    <row r="73" spans="1:18" ht="25.5" customHeight="1">
      <c r="A73" s="8"/>
      <c r="B73" s="9" t="s">
        <v>378</v>
      </c>
      <c r="C73" s="37">
        <v>911</v>
      </c>
      <c r="D73" s="48" t="s">
        <v>98</v>
      </c>
      <c r="E73" s="48" t="s">
        <v>379</v>
      </c>
      <c r="F73" s="48"/>
      <c r="G73" s="140">
        <f>G74</f>
        <v>2000</v>
      </c>
      <c r="H73" s="140">
        <f aca="true" t="shared" si="38" ref="H73:Q73">H74</f>
        <v>2000</v>
      </c>
      <c r="I73" s="140">
        <f t="shared" si="38"/>
        <v>0</v>
      </c>
      <c r="J73" s="140">
        <f t="shared" si="38"/>
        <v>0</v>
      </c>
      <c r="K73" s="140">
        <f t="shared" si="38"/>
        <v>0</v>
      </c>
      <c r="L73" s="140">
        <f t="shared" si="38"/>
        <v>0</v>
      </c>
      <c r="M73" s="140">
        <f t="shared" si="38"/>
        <v>0</v>
      </c>
      <c r="N73" s="140">
        <f t="shared" si="38"/>
        <v>0</v>
      </c>
      <c r="O73" s="140">
        <f t="shared" si="38"/>
        <v>0</v>
      </c>
      <c r="P73" s="140">
        <f t="shared" si="38"/>
        <v>0</v>
      </c>
      <c r="Q73" s="140">
        <f t="shared" si="38"/>
        <v>2000</v>
      </c>
      <c r="R73" s="138">
        <f t="shared" si="2"/>
        <v>100</v>
      </c>
    </row>
    <row r="74" spans="1:18" ht="17.25" customHeight="1">
      <c r="A74" s="8"/>
      <c r="B74" s="9" t="s">
        <v>354</v>
      </c>
      <c r="C74" s="37">
        <v>911</v>
      </c>
      <c r="D74" s="48" t="s">
        <v>98</v>
      </c>
      <c r="E74" s="48" t="s">
        <v>379</v>
      </c>
      <c r="F74" s="48" t="s">
        <v>355</v>
      </c>
      <c r="G74" s="140">
        <v>2000</v>
      </c>
      <c r="H74" s="63">
        <v>2000</v>
      </c>
      <c r="I74" s="18"/>
      <c r="J74" s="18"/>
      <c r="K74" s="18"/>
      <c r="L74" s="18"/>
      <c r="M74" s="72"/>
      <c r="N74" s="72"/>
      <c r="O74" s="72"/>
      <c r="P74" s="72"/>
      <c r="Q74" s="72">
        <v>2000</v>
      </c>
      <c r="R74" s="138">
        <f t="shared" si="2"/>
        <v>100</v>
      </c>
    </row>
    <row r="75" spans="1:18" ht="16.5" customHeight="1">
      <c r="A75" s="8" t="s">
        <v>287</v>
      </c>
      <c r="B75" s="119" t="s">
        <v>380</v>
      </c>
      <c r="C75" s="37">
        <v>911</v>
      </c>
      <c r="D75" s="48" t="s">
        <v>98</v>
      </c>
      <c r="E75" s="48" t="s">
        <v>209</v>
      </c>
      <c r="F75" s="48"/>
      <c r="G75" s="140">
        <f>G76+G78</f>
        <v>9205</v>
      </c>
      <c r="H75" s="140">
        <f aca="true" t="shared" si="39" ref="H75:Q75">H76+H78</f>
        <v>9205</v>
      </c>
      <c r="I75" s="140">
        <f t="shared" si="39"/>
        <v>0</v>
      </c>
      <c r="J75" s="140">
        <f t="shared" si="39"/>
        <v>0</v>
      </c>
      <c r="K75" s="140">
        <f t="shared" si="39"/>
        <v>0</v>
      </c>
      <c r="L75" s="140">
        <f t="shared" si="39"/>
        <v>0</v>
      </c>
      <c r="M75" s="140">
        <f t="shared" si="39"/>
        <v>0</v>
      </c>
      <c r="N75" s="140">
        <f t="shared" si="39"/>
        <v>0</v>
      </c>
      <c r="O75" s="140">
        <f t="shared" si="39"/>
        <v>0</v>
      </c>
      <c r="P75" s="140">
        <f t="shared" si="39"/>
        <v>0</v>
      </c>
      <c r="Q75" s="140">
        <f t="shared" si="39"/>
        <v>9064.8</v>
      </c>
      <c r="R75" s="138">
        <f t="shared" si="2"/>
        <v>98.47691472026072</v>
      </c>
    </row>
    <row r="76" spans="1:18" ht="15" customHeight="1">
      <c r="A76" s="8"/>
      <c r="B76" s="9" t="s">
        <v>381</v>
      </c>
      <c r="C76" s="37">
        <v>911</v>
      </c>
      <c r="D76" s="48" t="s">
        <v>98</v>
      </c>
      <c r="E76" s="48" t="s">
        <v>210</v>
      </c>
      <c r="F76" s="48"/>
      <c r="G76" s="140">
        <f>G77</f>
        <v>7704</v>
      </c>
      <c r="H76" s="140">
        <f>H77</f>
        <v>7704</v>
      </c>
      <c r="I76" s="140">
        <f aca="true" t="shared" si="40" ref="I76:Q76">I77</f>
        <v>0</v>
      </c>
      <c r="J76" s="140">
        <f t="shared" si="40"/>
        <v>0</v>
      </c>
      <c r="K76" s="140">
        <f t="shared" si="40"/>
        <v>0</v>
      </c>
      <c r="L76" s="140">
        <f t="shared" si="40"/>
        <v>0</v>
      </c>
      <c r="M76" s="140">
        <f t="shared" si="40"/>
        <v>0</v>
      </c>
      <c r="N76" s="140">
        <f t="shared" si="40"/>
        <v>0</v>
      </c>
      <c r="O76" s="140">
        <f t="shared" si="40"/>
        <v>0</v>
      </c>
      <c r="P76" s="140">
        <f t="shared" si="40"/>
        <v>0</v>
      </c>
      <c r="Q76" s="140">
        <f t="shared" si="40"/>
        <v>7569</v>
      </c>
      <c r="R76" s="138">
        <f t="shared" si="2"/>
        <v>98.24766355140187</v>
      </c>
    </row>
    <row r="77" spans="1:18" ht="15.75" customHeight="1">
      <c r="A77" s="8"/>
      <c r="B77" s="9" t="s">
        <v>354</v>
      </c>
      <c r="C77" s="37">
        <v>911</v>
      </c>
      <c r="D77" s="48" t="s">
        <v>98</v>
      </c>
      <c r="E77" s="48" t="s">
        <v>210</v>
      </c>
      <c r="F77" s="48" t="s">
        <v>355</v>
      </c>
      <c r="G77" s="140">
        <v>7704</v>
      </c>
      <c r="H77" s="63">
        <v>7704</v>
      </c>
      <c r="I77" s="18"/>
      <c r="J77" s="18"/>
      <c r="K77" s="18"/>
      <c r="L77" s="18"/>
      <c r="M77" s="72"/>
      <c r="N77" s="72"/>
      <c r="O77" s="72"/>
      <c r="P77" s="72"/>
      <c r="Q77" s="71">
        <v>7569</v>
      </c>
      <c r="R77" s="138">
        <f t="shared" si="2"/>
        <v>98.24766355140187</v>
      </c>
    </row>
    <row r="78" spans="1:18" ht="15" customHeight="1">
      <c r="A78" s="8"/>
      <c r="B78" s="9" t="s">
        <v>382</v>
      </c>
      <c r="C78" s="37">
        <v>911</v>
      </c>
      <c r="D78" s="48" t="s">
        <v>98</v>
      </c>
      <c r="E78" s="48" t="s">
        <v>289</v>
      </c>
      <c r="F78" s="48"/>
      <c r="G78" s="140">
        <f>G79</f>
        <v>1501</v>
      </c>
      <c r="H78" s="140">
        <f aca="true" t="shared" si="41" ref="H78:Q78">H79</f>
        <v>1501</v>
      </c>
      <c r="I78" s="140">
        <f t="shared" si="41"/>
        <v>0</v>
      </c>
      <c r="J78" s="140">
        <f t="shared" si="41"/>
        <v>0</v>
      </c>
      <c r="K78" s="140">
        <f t="shared" si="41"/>
        <v>0</v>
      </c>
      <c r="L78" s="140">
        <f t="shared" si="41"/>
        <v>0</v>
      </c>
      <c r="M78" s="140">
        <f t="shared" si="41"/>
        <v>0</v>
      </c>
      <c r="N78" s="140">
        <f t="shared" si="41"/>
        <v>0</v>
      </c>
      <c r="O78" s="140">
        <f t="shared" si="41"/>
        <v>0</v>
      </c>
      <c r="P78" s="140">
        <f t="shared" si="41"/>
        <v>0</v>
      </c>
      <c r="Q78" s="140">
        <f t="shared" si="41"/>
        <v>1495.8</v>
      </c>
      <c r="R78" s="138">
        <f t="shared" si="2"/>
        <v>99.65356429047301</v>
      </c>
    </row>
    <row r="79" spans="1:18" ht="16.5" customHeight="1">
      <c r="A79" s="8"/>
      <c r="B79" s="9" t="s">
        <v>354</v>
      </c>
      <c r="C79" s="37">
        <v>911</v>
      </c>
      <c r="D79" s="48" t="s">
        <v>98</v>
      </c>
      <c r="E79" s="48" t="s">
        <v>289</v>
      </c>
      <c r="F79" s="48" t="s">
        <v>355</v>
      </c>
      <c r="G79" s="140">
        <v>1501</v>
      </c>
      <c r="H79" s="63">
        <v>1501</v>
      </c>
      <c r="I79" s="18"/>
      <c r="J79" s="18"/>
      <c r="K79" s="18"/>
      <c r="L79" s="18"/>
      <c r="M79" s="72"/>
      <c r="N79" s="72"/>
      <c r="O79" s="72"/>
      <c r="P79" s="72"/>
      <c r="Q79" s="72">
        <v>1495.8</v>
      </c>
      <c r="R79" s="138">
        <f t="shared" si="2"/>
        <v>99.65356429047301</v>
      </c>
    </row>
    <row r="80" spans="1:18" ht="14.25" customHeight="1">
      <c r="A80" s="47" t="s">
        <v>11</v>
      </c>
      <c r="B80" s="9" t="s">
        <v>76</v>
      </c>
      <c r="C80" s="37">
        <v>911</v>
      </c>
      <c r="D80" s="75" t="s">
        <v>47</v>
      </c>
      <c r="E80" s="35"/>
      <c r="F80" s="35"/>
      <c r="G80" s="139">
        <f>G84+G81</f>
        <v>1001.9</v>
      </c>
      <c r="H80" s="139">
        <f aca="true" t="shared" si="42" ref="H80:Q80">H84+H81</f>
        <v>1001.9</v>
      </c>
      <c r="I80" s="139">
        <f t="shared" si="42"/>
        <v>0</v>
      </c>
      <c r="J80" s="139">
        <f t="shared" si="42"/>
        <v>0</v>
      </c>
      <c r="K80" s="139">
        <f t="shared" si="42"/>
        <v>0</v>
      </c>
      <c r="L80" s="139">
        <f t="shared" si="42"/>
        <v>0</v>
      </c>
      <c r="M80" s="139">
        <f t="shared" si="42"/>
        <v>0</v>
      </c>
      <c r="N80" s="139">
        <f t="shared" si="42"/>
        <v>0</v>
      </c>
      <c r="O80" s="139">
        <f t="shared" si="42"/>
        <v>0</v>
      </c>
      <c r="P80" s="139">
        <f t="shared" si="42"/>
        <v>0</v>
      </c>
      <c r="Q80" s="139">
        <f t="shared" si="42"/>
        <v>896.2</v>
      </c>
      <c r="R80" s="138">
        <f t="shared" si="2"/>
        <v>89.45004491466216</v>
      </c>
    </row>
    <row r="81" spans="1:18" ht="21" customHeight="1">
      <c r="A81" s="47" t="s">
        <v>12</v>
      </c>
      <c r="B81" s="16" t="s">
        <v>383</v>
      </c>
      <c r="C81" s="37">
        <v>911</v>
      </c>
      <c r="D81" s="75" t="s">
        <v>384</v>
      </c>
      <c r="E81" s="35"/>
      <c r="F81" s="35"/>
      <c r="G81" s="139">
        <f>G82</f>
        <v>65</v>
      </c>
      <c r="H81" s="139">
        <f aca="true" t="shared" si="43" ref="H81:Q82">H82</f>
        <v>65</v>
      </c>
      <c r="I81" s="139">
        <f t="shared" si="43"/>
        <v>0</v>
      </c>
      <c r="J81" s="139">
        <f t="shared" si="43"/>
        <v>0</v>
      </c>
      <c r="K81" s="139">
        <f t="shared" si="43"/>
        <v>0</v>
      </c>
      <c r="L81" s="139">
        <f t="shared" si="43"/>
        <v>0</v>
      </c>
      <c r="M81" s="139">
        <f t="shared" si="43"/>
        <v>0</v>
      </c>
      <c r="N81" s="139">
        <f t="shared" si="43"/>
        <v>0</v>
      </c>
      <c r="O81" s="139">
        <f t="shared" si="43"/>
        <v>0</v>
      </c>
      <c r="P81" s="139">
        <f t="shared" si="43"/>
        <v>0</v>
      </c>
      <c r="Q81" s="139">
        <f t="shared" si="43"/>
        <v>65</v>
      </c>
      <c r="R81" s="138">
        <f t="shared" si="2"/>
        <v>100</v>
      </c>
    </row>
    <row r="82" spans="1:18" ht="22.5" customHeight="1">
      <c r="A82" s="47" t="s">
        <v>62</v>
      </c>
      <c r="B82" s="9" t="s">
        <v>385</v>
      </c>
      <c r="C82" s="37">
        <v>911</v>
      </c>
      <c r="D82" s="36" t="s">
        <v>384</v>
      </c>
      <c r="E82" s="36" t="s">
        <v>386</v>
      </c>
      <c r="F82" s="36"/>
      <c r="G82" s="140">
        <f>G83</f>
        <v>65</v>
      </c>
      <c r="H82" s="140">
        <f t="shared" si="43"/>
        <v>65</v>
      </c>
      <c r="I82" s="140">
        <f t="shared" si="43"/>
        <v>0</v>
      </c>
      <c r="J82" s="140">
        <f t="shared" si="43"/>
        <v>0</v>
      </c>
      <c r="K82" s="140">
        <f t="shared" si="43"/>
        <v>0</v>
      </c>
      <c r="L82" s="140">
        <f t="shared" si="43"/>
        <v>0</v>
      </c>
      <c r="M82" s="140">
        <f t="shared" si="43"/>
        <v>0</v>
      </c>
      <c r="N82" s="140">
        <f t="shared" si="43"/>
        <v>0</v>
      </c>
      <c r="O82" s="140">
        <f t="shared" si="43"/>
        <v>0</v>
      </c>
      <c r="P82" s="140">
        <f t="shared" si="43"/>
        <v>0</v>
      </c>
      <c r="Q82" s="140">
        <f t="shared" si="43"/>
        <v>65</v>
      </c>
      <c r="R82" s="138">
        <f t="shared" si="2"/>
        <v>100</v>
      </c>
    </row>
    <row r="83" spans="1:18" ht="19.5" customHeight="1">
      <c r="A83" s="47"/>
      <c r="B83" s="9" t="s">
        <v>354</v>
      </c>
      <c r="C83" s="37">
        <v>911</v>
      </c>
      <c r="D83" s="36" t="s">
        <v>384</v>
      </c>
      <c r="E83" s="36" t="s">
        <v>386</v>
      </c>
      <c r="F83" s="35" t="s">
        <v>355</v>
      </c>
      <c r="G83" s="140">
        <v>65</v>
      </c>
      <c r="H83" s="63">
        <v>65</v>
      </c>
      <c r="I83" s="65"/>
      <c r="J83" s="65"/>
      <c r="K83" s="65"/>
      <c r="L83" s="65"/>
      <c r="M83" s="65"/>
      <c r="N83" s="65"/>
      <c r="O83" s="65"/>
      <c r="P83" s="65"/>
      <c r="Q83" s="63">
        <v>65</v>
      </c>
      <c r="R83" s="138">
        <f t="shared" si="2"/>
        <v>100</v>
      </c>
    </row>
    <row r="84" spans="1:18" ht="16.5" customHeight="1">
      <c r="A84" s="8" t="s">
        <v>392</v>
      </c>
      <c r="B84" s="16" t="s">
        <v>48</v>
      </c>
      <c r="C84" s="37">
        <v>911</v>
      </c>
      <c r="D84" s="75" t="s">
        <v>41</v>
      </c>
      <c r="E84" s="48"/>
      <c r="F84" s="48"/>
      <c r="G84" s="139">
        <f>G85+G87+G89</f>
        <v>936.9</v>
      </c>
      <c r="H84" s="139">
        <f aca="true" t="shared" si="44" ref="H84:Q84">H85+H87+H89</f>
        <v>936.9</v>
      </c>
      <c r="I84" s="139">
        <f t="shared" si="44"/>
        <v>0</v>
      </c>
      <c r="J84" s="139">
        <f t="shared" si="44"/>
        <v>0</v>
      </c>
      <c r="K84" s="139">
        <f t="shared" si="44"/>
        <v>0</v>
      </c>
      <c r="L84" s="139">
        <f t="shared" si="44"/>
        <v>0</v>
      </c>
      <c r="M84" s="139">
        <f t="shared" si="44"/>
        <v>0</v>
      </c>
      <c r="N84" s="139">
        <f t="shared" si="44"/>
        <v>0</v>
      </c>
      <c r="O84" s="139">
        <f t="shared" si="44"/>
        <v>0</v>
      </c>
      <c r="P84" s="139">
        <f t="shared" si="44"/>
        <v>0</v>
      </c>
      <c r="Q84" s="139">
        <f t="shared" si="44"/>
        <v>831.2</v>
      </c>
      <c r="R84" s="138">
        <f t="shared" si="2"/>
        <v>88.71811292560572</v>
      </c>
    </row>
    <row r="85" spans="1:18" ht="21.75" customHeight="1">
      <c r="A85" s="8" t="s">
        <v>393</v>
      </c>
      <c r="B85" s="9" t="s">
        <v>138</v>
      </c>
      <c r="C85" s="37">
        <v>911</v>
      </c>
      <c r="D85" s="66" t="s">
        <v>41</v>
      </c>
      <c r="E85" s="66" t="s">
        <v>139</v>
      </c>
      <c r="F85" s="80"/>
      <c r="G85" s="142">
        <f>G86</f>
        <v>333.5</v>
      </c>
      <c r="H85" s="94">
        <f>H86</f>
        <v>333.5</v>
      </c>
      <c r="I85" s="94">
        <f aca="true" t="shared" si="45" ref="I85:Q85">I86</f>
        <v>0</v>
      </c>
      <c r="J85" s="94">
        <f t="shared" si="45"/>
        <v>0</v>
      </c>
      <c r="K85" s="94">
        <f t="shared" si="45"/>
        <v>0</v>
      </c>
      <c r="L85" s="94">
        <f t="shared" si="45"/>
        <v>0</v>
      </c>
      <c r="M85" s="94">
        <f t="shared" si="45"/>
        <v>0</v>
      </c>
      <c r="N85" s="94">
        <f t="shared" si="45"/>
        <v>0</v>
      </c>
      <c r="O85" s="94">
        <f t="shared" si="45"/>
        <v>0</v>
      </c>
      <c r="P85" s="94">
        <f t="shared" si="45"/>
        <v>0</v>
      </c>
      <c r="Q85" s="94">
        <f t="shared" si="45"/>
        <v>234.3</v>
      </c>
      <c r="R85" s="138">
        <f t="shared" si="2"/>
        <v>70.25487256371814</v>
      </c>
    </row>
    <row r="86" spans="1:18" ht="15" customHeight="1">
      <c r="A86" s="8"/>
      <c r="B86" s="9" t="s">
        <v>354</v>
      </c>
      <c r="C86" s="37">
        <v>911</v>
      </c>
      <c r="D86" s="66" t="s">
        <v>41</v>
      </c>
      <c r="E86" s="66" t="s">
        <v>139</v>
      </c>
      <c r="F86" s="66" t="s">
        <v>355</v>
      </c>
      <c r="G86" s="142">
        <v>333.5</v>
      </c>
      <c r="H86" s="94">
        <v>333.5</v>
      </c>
      <c r="I86" s="77"/>
      <c r="J86" s="77"/>
      <c r="K86" s="77"/>
      <c r="L86" s="77"/>
      <c r="M86" s="79"/>
      <c r="N86" s="79"/>
      <c r="O86" s="79"/>
      <c r="P86" s="79"/>
      <c r="Q86" s="72">
        <v>234.3</v>
      </c>
      <c r="R86" s="138">
        <f t="shared" si="2"/>
        <v>70.25487256371814</v>
      </c>
    </row>
    <row r="87" spans="1:18" ht="22.5">
      <c r="A87" s="8" t="s">
        <v>394</v>
      </c>
      <c r="B87" s="9" t="s">
        <v>231</v>
      </c>
      <c r="C87" s="37">
        <v>911</v>
      </c>
      <c r="D87" s="48" t="s">
        <v>41</v>
      </c>
      <c r="E87" s="66" t="s">
        <v>140</v>
      </c>
      <c r="F87" s="48"/>
      <c r="G87" s="140">
        <f>G88</f>
        <v>516</v>
      </c>
      <c r="H87" s="63">
        <f>H88</f>
        <v>516</v>
      </c>
      <c r="I87" s="63">
        <f aca="true" t="shared" si="46" ref="I87:Q87">I88</f>
        <v>0</v>
      </c>
      <c r="J87" s="63">
        <f t="shared" si="46"/>
        <v>0</v>
      </c>
      <c r="K87" s="63">
        <f t="shared" si="46"/>
        <v>0</v>
      </c>
      <c r="L87" s="63">
        <f t="shared" si="46"/>
        <v>0</v>
      </c>
      <c r="M87" s="63">
        <f t="shared" si="46"/>
        <v>0</v>
      </c>
      <c r="N87" s="63">
        <f t="shared" si="46"/>
        <v>0</v>
      </c>
      <c r="O87" s="63">
        <f t="shared" si="46"/>
        <v>0</v>
      </c>
      <c r="P87" s="63">
        <f t="shared" si="46"/>
        <v>0</v>
      </c>
      <c r="Q87" s="63">
        <f t="shared" si="46"/>
        <v>510.1</v>
      </c>
      <c r="R87" s="138">
        <f t="shared" si="2"/>
        <v>98.85658914728683</v>
      </c>
    </row>
    <row r="88" spans="1:18" ht="15" customHeight="1">
      <c r="A88" s="8"/>
      <c r="B88" s="9" t="s">
        <v>354</v>
      </c>
      <c r="C88" s="37">
        <v>911</v>
      </c>
      <c r="D88" s="66" t="s">
        <v>41</v>
      </c>
      <c r="E88" s="66" t="s">
        <v>140</v>
      </c>
      <c r="F88" s="66" t="s">
        <v>355</v>
      </c>
      <c r="G88" s="142">
        <v>516</v>
      </c>
      <c r="H88" s="94">
        <v>516</v>
      </c>
      <c r="I88" s="77"/>
      <c r="J88" s="77"/>
      <c r="K88" s="77"/>
      <c r="L88" s="77"/>
      <c r="M88" s="79"/>
      <c r="N88" s="79"/>
      <c r="O88" s="79"/>
      <c r="P88" s="79"/>
      <c r="Q88" s="72">
        <v>510.1</v>
      </c>
      <c r="R88" s="138">
        <f t="shared" si="2"/>
        <v>98.85658914728683</v>
      </c>
    </row>
    <row r="89" spans="1:18" ht="21.75" customHeight="1">
      <c r="A89" s="8" t="s">
        <v>395</v>
      </c>
      <c r="B89" s="9" t="s">
        <v>387</v>
      </c>
      <c r="C89" s="37">
        <v>911</v>
      </c>
      <c r="D89" s="66" t="s">
        <v>41</v>
      </c>
      <c r="E89" s="66" t="s">
        <v>123</v>
      </c>
      <c r="F89" s="66"/>
      <c r="G89" s="142">
        <f>G90</f>
        <v>87.4</v>
      </c>
      <c r="H89" s="142">
        <f aca="true" t="shared" si="47" ref="H89:Q89">H90</f>
        <v>87.4</v>
      </c>
      <c r="I89" s="142">
        <f t="shared" si="47"/>
        <v>0</v>
      </c>
      <c r="J89" s="142">
        <f t="shared" si="47"/>
        <v>0</v>
      </c>
      <c r="K89" s="142">
        <f t="shared" si="47"/>
        <v>0</v>
      </c>
      <c r="L89" s="142">
        <f t="shared" si="47"/>
        <v>0</v>
      </c>
      <c r="M89" s="142">
        <f t="shared" si="47"/>
        <v>0</v>
      </c>
      <c r="N89" s="142">
        <f t="shared" si="47"/>
        <v>0</v>
      </c>
      <c r="O89" s="142">
        <f t="shared" si="47"/>
        <v>0</v>
      </c>
      <c r="P89" s="142">
        <f t="shared" si="47"/>
        <v>0</v>
      </c>
      <c r="Q89" s="142">
        <f t="shared" si="47"/>
        <v>86.8</v>
      </c>
      <c r="R89" s="138">
        <f t="shared" si="2"/>
        <v>99.31350114416475</v>
      </c>
    </row>
    <row r="90" spans="1:18" ht="15" customHeight="1">
      <c r="A90" s="8"/>
      <c r="B90" s="9" t="s">
        <v>354</v>
      </c>
      <c r="C90" s="37">
        <v>911</v>
      </c>
      <c r="D90" s="66" t="s">
        <v>41</v>
      </c>
      <c r="E90" s="66" t="s">
        <v>123</v>
      </c>
      <c r="F90" s="66" t="s">
        <v>355</v>
      </c>
      <c r="G90" s="142">
        <v>87.4</v>
      </c>
      <c r="H90" s="94">
        <v>87.4</v>
      </c>
      <c r="I90" s="77"/>
      <c r="J90" s="77"/>
      <c r="K90" s="77"/>
      <c r="L90" s="77"/>
      <c r="M90" s="79"/>
      <c r="N90" s="79"/>
      <c r="O90" s="79"/>
      <c r="P90" s="79"/>
      <c r="Q90" s="72">
        <v>86.8</v>
      </c>
      <c r="R90" s="138">
        <f t="shared" si="2"/>
        <v>99.31350114416475</v>
      </c>
    </row>
    <row r="91" spans="1:18" ht="12.75">
      <c r="A91" s="15" t="s">
        <v>13</v>
      </c>
      <c r="B91" s="9" t="s">
        <v>290</v>
      </c>
      <c r="C91" s="37">
        <v>911</v>
      </c>
      <c r="D91" s="75" t="s">
        <v>49</v>
      </c>
      <c r="E91" s="35"/>
      <c r="F91" s="35"/>
      <c r="G91" s="139">
        <f>G92</f>
        <v>7364.4</v>
      </c>
      <c r="H91" s="139">
        <f aca="true" t="shared" si="48" ref="H91:Q91">H92</f>
        <v>7364.4</v>
      </c>
      <c r="I91" s="139">
        <f t="shared" si="48"/>
        <v>0</v>
      </c>
      <c r="J91" s="139">
        <f t="shared" si="48"/>
        <v>0</v>
      </c>
      <c r="K91" s="139">
        <f t="shared" si="48"/>
        <v>0</v>
      </c>
      <c r="L91" s="139">
        <f t="shared" si="48"/>
        <v>0</v>
      </c>
      <c r="M91" s="139">
        <f t="shared" si="48"/>
        <v>0</v>
      </c>
      <c r="N91" s="139">
        <f t="shared" si="48"/>
        <v>0</v>
      </c>
      <c r="O91" s="139">
        <f t="shared" si="48"/>
        <v>0</v>
      </c>
      <c r="P91" s="139">
        <f t="shared" si="48"/>
        <v>0</v>
      </c>
      <c r="Q91" s="139">
        <f t="shared" si="48"/>
        <v>6545.4</v>
      </c>
      <c r="R91" s="138">
        <f t="shared" si="2"/>
        <v>88.87893107381457</v>
      </c>
    </row>
    <row r="92" spans="1:18" ht="12.75">
      <c r="A92" s="8" t="s">
        <v>14</v>
      </c>
      <c r="B92" s="16" t="s">
        <v>50</v>
      </c>
      <c r="C92" s="37">
        <v>911</v>
      </c>
      <c r="D92" s="75" t="s">
        <v>42</v>
      </c>
      <c r="E92" s="48"/>
      <c r="F92" s="48"/>
      <c r="G92" s="139">
        <f aca="true" t="shared" si="49" ref="G92:Q92">G93+G95</f>
        <v>7364.4</v>
      </c>
      <c r="H92" s="60">
        <f t="shared" si="49"/>
        <v>7364.4</v>
      </c>
      <c r="I92" s="60">
        <f t="shared" si="49"/>
        <v>0</v>
      </c>
      <c r="J92" s="60">
        <f t="shared" si="49"/>
        <v>0</v>
      </c>
      <c r="K92" s="60">
        <f t="shared" si="49"/>
        <v>0</v>
      </c>
      <c r="L92" s="60">
        <f t="shared" si="49"/>
        <v>0</v>
      </c>
      <c r="M92" s="60">
        <f t="shared" si="49"/>
        <v>0</v>
      </c>
      <c r="N92" s="60">
        <f t="shared" si="49"/>
        <v>0</v>
      </c>
      <c r="O92" s="60">
        <f t="shared" si="49"/>
        <v>0</v>
      </c>
      <c r="P92" s="60">
        <f t="shared" si="49"/>
        <v>0</v>
      </c>
      <c r="Q92" s="60">
        <f t="shared" si="49"/>
        <v>6545.4</v>
      </c>
      <c r="R92" s="138">
        <f t="shared" si="2"/>
        <v>88.87893107381457</v>
      </c>
    </row>
    <row r="93" spans="1:18" ht="22.5">
      <c r="A93" s="8" t="s">
        <v>84</v>
      </c>
      <c r="B93" s="9" t="s">
        <v>291</v>
      </c>
      <c r="C93" s="37">
        <v>911</v>
      </c>
      <c r="D93" s="36" t="s">
        <v>42</v>
      </c>
      <c r="E93" s="48" t="s">
        <v>396</v>
      </c>
      <c r="F93" s="48"/>
      <c r="G93" s="140">
        <f>G94</f>
        <v>5114.7</v>
      </c>
      <c r="H93" s="140">
        <f aca="true" t="shared" si="50" ref="H93:Q93">H94</f>
        <v>5114.7</v>
      </c>
      <c r="I93" s="140">
        <f t="shared" si="50"/>
        <v>0</v>
      </c>
      <c r="J93" s="140">
        <f t="shared" si="50"/>
        <v>0</v>
      </c>
      <c r="K93" s="140">
        <f t="shared" si="50"/>
        <v>0</v>
      </c>
      <c r="L93" s="140">
        <f t="shared" si="50"/>
        <v>0</v>
      </c>
      <c r="M93" s="140">
        <f t="shared" si="50"/>
        <v>0</v>
      </c>
      <c r="N93" s="140">
        <f t="shared" si="50"/>
        <v>0</v>
      </c>
      <c r="O93" s="140">
        <f t="shared" si="50"/>
        <v>0</v>
      </c>
      <c r="P93" s="140">
        <f t="shared" si="50"/>
        <v>0</v>
      </c>
      <c r="Q93" s="140">
        <f t="shared" si="50"/>
        <v>4727.3</v>
      </c>
      <c r="R93" s="138">
        <f t="shared" si="2"/>
        <v>92.4257532211078</v>
      </c>
    </row>
    <row r="94" spans="1:18" ht="15.75" customHeight="1">
      <c r="A94" s="8"/>
      <c r="B94" s="9" t="s">
        <v>354</v>
      </c>
      <c r="C94" s="37">
        <v>911</v>
      </c>
      <c r="D94" s="66" t="s">
        <v>42</v>
      </c>
      <c r="E94" s="48" t="s">
        <v>396</v>
      </c>
      <c r="F94" s="66" t="s">
        <v>355</v>
      </c>
      <c r="G94" s="142">
        <v>5114.7</v>
      </c>
      <c r="H94" s="94">
        <v>5114.7</v>
      </c>
      <c r="I94" s="77"/>
      <c r="J94" s="77"/>
      <c r="K94" s="77"/>
      <c r="L94" s="77"/>
      <c r="M94" s="79"/>
      <c r="N94" s="79"/>
      <c r="O94" s="79"/>
      <c r="P94" s="79"/>
      <c r="Q94" s="72">
        <v>4727.3</v>
      </c>
      <c r="R94" s="138">
        <f t="shared" si="2"/>
        <v>92.4257532211078</v>
      </c>
    </row>
    <row r="95" spans="1:18" ht="21.75" customHeight="1">
      <c r="A95" s="54" t="s">
        <v>272</v>
      </c>
      <c r="B95" s="9" t="s">
        <v>292</v>
      </c>
      <c r="C95" s="37">
        <v>911</v>
      </c>
      <c r="D95" s="48" t="s">
        <v>42</v>
      </c>
      <c r="E95" s="66" t="s">
        <v>397</v>
      </c>
      <c r="F95" s="48"/>
      <c r="G95" s="140">
        <f>G96</f>
        <v>2249.7</v>
      </c>
      <c r="H95" s="63">
        <f>H96</f>
        <v>2249.7</v>
      </c>
      <c r="I95" s="63">
        <f aca="true" t="shared" si="51" ref="I95:P95">I96</f>
        <v>0</v>
      </c>
      <c r="J95" s="63">
        <f t="shared" si="51"/>
        <v>0</v>
      </c>
      <c r="K95" s="63">
        <f t="shared" si="51"/>
        <v>0</v>
      </c>
      <c r="L95" s="63">
        <f t="shared" si="51"/>
        <v>0</v>
      </c>
      <c r="M95" s="63">
        <f t="shared" si="51"/>
        <v>0</v>
      </c>
      <c r="N95" s="63">
        <f t="shared" si="51"/>
        <v>0</v>
      </c>
      <c r="O95" s="63">
        <f t="shared" si="51"/>
        <v>0</v>
      </c>
      <c r="P95" s="63">
        <f t="shared" si="51"/>
        <v>0</v>
      </c>
      <c r="Q95" s="63">
        <f>Q96</f>
        <v>1818.1</v>
      </c>
      <c r="R95" s="138">
        <f aca="true" t="shared" si="52" ref="R95:R116">Q95/H95*100</f>
        <v>80.8152198070854</v>
      </c>
    </row>
    <row r="96" spans="1:18" ht="16.5" customHeight="1">
      <c r="A96" s="54"/>
      <c r="B96" s="9" t="s">
        <v>354</v>
      </c>
      <c r="C96" s="37">
        <v>911</v>
      </c>
      <c r="D96" s="66" t="s">
        <v>42</v>
      </c>
      <c r="E96" s="66" t="s">
        <v>397</v>
      </c>
      <c r="F96" s="48" t="s">
        <v>355</v>
      </c>
      <c r="G96" s="140">
        <v>2249.7</v>
      </c>
      <c r="H96" s="94">
        <v>2249.7</v>
      </c>
      <c r="I96" s="77"/>
      <c r="J96" s="77"/>
      <c r="K96" s="77"/>
      <c r="L96" s="77"/>
      <c r="M96" s="79"/>
      <c r="N96" s="79"/>
      <c r="O96" s="79"/>
      <c r="P96" s="79"/>
      <c r="Q96" s="72">
        <v>1818.1</v>
      </c>
      <c r="R96" s="138">
        <f t="shared" si="52"/>
        <v>80.8152198070854</v>
      </c>
    </row>
    <row r="97" spans="1:18" ht="15" customHeight="1">
      <c r="A97" s="47" t="s">
        <v>99</v>
      </c>
      <c r="B97" s="9" t="s">
        <v>77</v>
      </c>
      <c r="C97" s="37">
        <v>911</v>
      </c>
      <c r="D97" s="75" t="s">
        <v>51</v>
      </c>
      <c r="E97" s="35"/>
      <c r="F97" s="35"/>
      <c r="G97" s="139">
        <f>G98+G101</f>
        <v>13234.999999999998</v>
      </c>
      <c r="H97" s="139">
        <f aca="true" t="shared" si="53" ref="H97:Q97">H98+H101</f>
        <v>13579.1</v>
      </c>
      <c r="I97" s="139">
        <f t="shared" si="53"/>
        <v>0</v>
      </c>
      <c r="J97" s="139">
        <f t="shared" si="53"/>
        <v>0</v>
      </c>
      <c r="K97" s="139">
        <f t="shared" si="53"/>
        <v>0</v>
      </c>
      <c r="L97" s="139">
        <f t="shared" si="53"/>
        <v>0</v>
      </c>
      <c r="M97" s="139">
        <f t="shared" si="53"/>
        <v>0</v>
      </c>
      <c r="N97" s="139">
        <f t="shared" si="53"/>
        <v>0</v>
      </c>
      <c r="O97" s="139">
        <f t="shared" si="53"/>
        <v>0</v>
      </c>
      <c r="P97" s="139">
        <f t="shared" si="53"/>
        <v>0</v>
      </c>
      <c r="Q97" s="139">
        <f t="shared" si="53"/>
        <v>13488.099999999999</v>
      </c>
      <c r="R97" s="138">
        <f t="shared" si="52"/>
        <v>99.32985249390607</v>
      </c>
    </row>
    <row r="98" spans="1:18" ht="14.25" customHeight="1">
      <c r="A98" s="47" t="s">
        <v>100</v>
      </c>
      <c r="B98" s="207" t="s">
        <v>324</v>
      </c>
      <c r="C98" s="208">
        <v>911</v>
      </c>
      <c r="D98" s="104" t="s">
        <v>325</v>
      </c>
      <c r="E98" s="209"/>
      <c r="F98" s="209"/>
      <c r="G98" s="139">
        <f>G99</f>
        <v>172.4</v>
      </c>
      <c r="H98" s="139">
        <f aca="true" t="shared" si="54" ref="H98:Q99">H99</f>
        <v>172.4</v>
      </c>
      <c r="I98" s="139">
        <f t="shared" si="54"/>
        <v>0</v>
      </c>
      <c r="J98" s="139">
        <f t="shared" si="54"/>
        <v>0</v>
      </c>
      <c r="K98" s="139">
        <f t="shared" si="54"/>
        <v>0</v>
      </c>
      <c r="L98" s="139">
        <f t="shared" si="54"/>
        <v>0</v>
      </c>
      <c r="M98" s="139">
        <f t="shared" si="54"/>
        <v>0</v>
      </c>
      <c r="N98" s="139">
        <f t="shared" si="54"/>
        <v>0</v>
      </c>
      <c r="O98" s="139">
        <f t="shared" si="54"/>
        <v>0</v>
      </c>
      <c r="P98" s="139">
        <f t="shared" si="54"/>
        <v>0</v>
      </c>
      <c r="Q98" s="139">
        <f t="shared" si="54"/>
        <v>172.3</v>
      </c>
      <c r="R98" s="138">
        <f t="shared" si="52"/>
        <v>99.94199535962878</v>
      </c>
    </row>
    <row r="99" spans="1:18" ht="22.5">
      <c r="A99" s="47"/>
      <c r="B99" s="202" t="s">
        <v>326</v>
      </c>
      <c r="C99" s="208">
        <v>911</v>
      </c>
      <c r="D99" s="74" t="s">
        <v>325</v>
      </c>
      <c r="E99" s="74" t="s">
        <v>327</v>
      </c>
      <c r="F99" s="210"/>
      <c r="G99" s="140">
        <f>G100</f>
        <v>172.4</v>
      </c>
      <c r="H99" s="140">
        <f t="shared" si="54"/>
        <v>172.4</v>
      </c>
      <c r="I99" s="140">
        <f t="shared" si="54"/>
        <v>0</v>
      </c>
      <c r="J99" s="140">
        <f t="shared" si="54"/>
        <v>0</v>
      </c>
      <c r="K99" s="140">
        <f t="shared" si="54"/>
        <v>0</v>
      </c>
      <c r="L99" s="140">
        <f t="shared" si="54"/>
        <v>0</v>
      </c>
      <c r="M99" s="140">
        <f t="shared" si="54"/>
        <v>0</v>
      </c>
      <c r="N99" s="140">
        <f t="shared" si="54"/>
        <v>0</v>
      </c>
      <c r="O99" s="140">
        <f t="shared" si="54"/>
        <v>0</v>
      </c>
      <c r="P99" s="140">
        <f t="shared" si="54"/>
        <v>0</v>
      </c>
      <c r="Q99" s="140">
        <f t="shared" si="54"/>
        <v>172.3</v>
      </c>
      <c r="R99" s="138">
        <f t="shared" si="52"/>
        <v>99.94199535962878</v>
      </c>
    </row>
    <row r="100" spans="1:18" ht="15.75" customHeight="1">
      <c r="A100" s="47"/>
      <c r="B100" s="202" t="s">
        <v>388</v>
      </c>
      <c r="C100" s="208">
        <v>911</v>
      </c>
      <c r="D100" s="74" t="s">
        <v>325</v>
      </c>
      <c r="E100" s="74" t="s">
        <v>327</v>
      </c>
      <c r="F100" s="74" t="s">
        <v>389</v>
      </c>
      <c r="G100" s="140">
        <v>172.4</v>
      </c>
      <c r="H100" s="140">
        <v>172.4</v>
      </c>
      <c r="I100" s="140"/>
      <c r="J100" s="140"/>
      <c r="K100" s="140"/>
      <c r="L100" s="140"/>
      <c r="M100" s="140"/>
      <c r="N100" s="140"/>
      <c r="O100" s="140"/>
      <c r="P100" s="140"/>
      <c r="Q100" s="140">
        <v>172.3</v>
      </c>
      <c r="R100" s="138">
        <f t="shared" si="52"/>
        <v>99.94199535962878</v>
      </c>
    </row>
    <row r="101" spans="1:18" ht="17.25" customHeight="1">
      <c r="A101" s="56" t="s">
        <v>329</v>
      </c>
      <c r="B101" s="16" t="s">
        <v>96</v>
      </c>
      <c r="C101" s="37">
        <v>911</v>
      </c>
      <c r="D101" s="89" t="s">
        <v>53</v>
      </c>
      <c r="E101" s="88"/>
      <c r="F101" s="88"/>
      <c r="G101" s="144">
        <f>G104+G106+G102</f>
        <v>13062.599999999999</v>
      </c>
      <c r="H101" s="144">
        <f aca="true" t="shared" si="55" ref="H101:Q101">H104+H106+H102</f>
        <v>13406.7</v>
      </c>
      <c r="I101" s="144">
        <f t="shared" si="55"/>
        <v>0</v>
      </c>
      <c r="J101" s="144">
        <f t="shared" si="55"/>
        <v>0</v>
      </c>
      <c r="K101" s="144">
        <f t="shared" si="55"/>
        <v>0</v>
      </c>
      <c r="L101" s="144">
        <f t="shared" si="55"/>
        <v>0</v>
      </c>
      <c r="M101" s="144">
        <f t="shared" si="55"/>
        <v>0</v>
      </c>
      <c r="N101" s="144">
        <f t="shared" si="55"/>
        <v>0</v>
      </c>
      <c r="O101" s="144">
        <f t="shared" si="55"/>
        <v>0</v>
      </c>
      <c r="P101" s="144">
        <f t="shared" si="55"/>
        <v>0</v>
      </c>
      <c r="Q101" s="144">
        <f t="shared" si="55"/>
        <v>13315.8</v>
      </c>
      <c r="R101" s="138">
        <f t="shared" si="52"/>
        <v>99.32198080064444</v>
      </c>
    </row>
    <row r="102" spans="1:18" ht="18" customHeight="1">
      <c r="A102" s="56" t="s">
        <v>330</v>
      </c>
      <c r="B102" s="111" t="s">
        <v>206</v>
      </c>
      <c r="C102" s="83">
        <v>911</v>
      </c>
      <c r="D102" s="84" t="s">
        <v>53</v>
      </c>
      <c r="E102" s="84" t="s">
        <v>205</v>
      </c>
      <c r="F102" s="36"/>
      <c r="G102" s="143">
        <f>G103</f>
        <v>2832.7</v>
      </c>
      <c r="H102" s="143">
        <f aca="true" t="shared" si="56" ref="H102:Q102">H103</f>
        <v>2832.7</v>
      </c>
      <c r="I102" s="143">
        <f t="shared" si="56"/>
        <v>0</v>
      </c>
      <c r="J102" s="143">
        <f t="shared" si="56"/>
        <v>0</v>
      </c>
      <c r="K102" s="143">
        <f t="shared" si="56"/>
        <v>0</v>
      </c>
      <c r="L102" s="143">
        <f t="shared" si="56"/>
        <v>0</v>
      </c>
      <c r="M102" s="143">
        <f t="shared" si="56"/>
        <v>0</v>
      </c>
      <c r="N102" s="143">
        <f t="shared" si="56"/>
        <v>0</v>
      </c>
      <c r="O102" s="143">
        <f t="shared" si="56"/>
        <v>0</v>
      </c>
      <c r="P102" s="143">
        <f t="shared" si="56"/>
        <v>0</v>
      </c>
      <c r="Q102" s="143">
        <f t="shared" si="56"/>
        <v>2822.2</v>
      </c>
      <c r="R102" s="138">
        <f t="shared" si="52"/>
        <v>99.62932890881491</v>
      </c>
    </row>
    <row r="103" spans="1:18" ht="22.5">
      <c r="A103" s="56"/>
      <c r="B103" s="111" t="s">
        <v>142</v>
      </c>
      <c r="C103" s="83">
        <v>911</v>
      </c>
      <c r="D103" s="84" t="s">
        <v>53</v>
      </c>
      <c r="E103" s="84" t="s">
        <v>205</v>
      </c>
      <c r="F103" s="84" t="s">
        <v>141</v>
      </c>
      <c r="G103" s="143">
        <v>2832.7</v>
      </c>
      <c r="H103" s="85">
        <v>2832.7</v>
      </c>
      <c r="I103" s="86"/>
      <c r="J103" s="86"/>
      <c r="K103" s="86"/>
      <c r="L103" s="86"/>
      <c r="M103" s="86"/>
      <c r="N103" s="86"/>
      <c r="O103" s="86"/>
      <c r="P103" s="86"/>
      <c r="Q103" s="85">
        <v>2822.2</v>
      </c>
      <c r="R103" s="138">
        <f t="shared" si="52"/>
        <v>99.62932890881491</v>
      </c>
    </row>
    <row r="104" spans="1:18" ht="16.5" customHeight="1">
      <c r="A104" s="49" t="s">
        <v>331</v>
      </c>
      <c r="B104" s="180" t="s">
        <v>211</v>
      </c>
      <c r="C104" s="83">
        <v>911</v>
      </c>
      <c r="D104" s="88" t="s">
        <v>53</v>
      </c>
      <c r="E104" s="84" t="s">
        <v>212</v>
      </c>
      <c r="F104" s="88"/>
      <c r="G104" s="143">
        <f>G105</f>
        <v>7225.2</v>
      </c>
      <c r="H104" s="85">
        <f>H105</f>
        <v>7569.3</v>
      </c>
      <c r="I104" s="86">
        <f aca="true" t="shared" si="57" ref="I104:Q104">I105</f>
        <v>0</v>
      </c>
      <c r="J104" s="86">
        <f t="shared" si="57"/>
        <v>0</v>
      </c>
      <c r="K104" s="86">
        <f t="shared" si="57"/>
        <v>0</v>
      </c>
      <c r="L104" s="86">
        <f t="shared" si="57"/>
        <v>0</v>
      </c>
      <c r="M104" s="86">
        <f t="shared" si="57"/>
        <v>0</v>
      </c>
      <c r="N104" s="86">
        <f t="shared" si="57"/>
        <v>0</v>
      </c>
      <c r="O104" s="86">
        <f t="shared" si="57"/>
        <v>0</v>
      </c>
      <c r="P104" s="86">
        <f t="shared" si="57"/>
        <v>0</v>
      </c>
      <c r="Q104" s="85">
        <f t="shared" si="57"/>
        <v>7518.9</v>
      </c>
      <c r="R104" s="138">
        <f t="shared" si="52"/>
        <v>99.33415243153263</v>
      </c>
    </row>
    <row r="105" spans="1:18" ht="22.5">
      <c r="A105" s="49"/>
      <c r="B105" s="111" t="s">
        <v>142</v>
      </c>
      <c r="C105" s="83">
        <v>911</v>
      </c>
      <c r="D105" s="88" t="s">
        <v>53</v>
      </c>
      <c r="E105" s="84" t="s">
        <v>212</v>
      </c>
      <c r="F105" s="84" t="s">
        <v>141</v>
      </c>
      <c r="G105" s="143">
        <v>7225.2</v>
      </c>
      <c r="H105" s="85">
        <v>7569.3</v>
      </c>
      <c r="I105" s="86"/>
      <c r="J105" s="86"/>
      <c r="K105" s="86"/>
      <c r="L105" s="86"/>
      <c r="M105" s="87"/>
      <c r="N105" s="87"/>
      <c r="O105" s="87"/>
      <c r="P105" s="87"/>
      <c r="Q105" s="87">
        <v>7518.9</v>
      </c>
      <c r="R105" s="138">
        <f t="shared" si="52"/>
        <v>99.33415243153263</v>
      </c>
    </row>
    <row r="106" spans="1:18" ht="15.75" customHeight="1">
      <c r="A106" s="49" t="s">
        <v>332</v>
      </c>
      <c r="B106" s="180" t="s">
        <v>273</v>
      </c>
      <c r="C106" s="83">
        <v>911</v>
      </c>
      <c r="D106" s="84" t="s">
        <v>53</v>
      </c>
      <c r="E106" s="84" t="s">
        <v>214</v>
      </c>
      <c r="F106" s="88"/>
      <c r="G106" s="143">
        <f>G107</f>
        <v>3004.7</v>
      </c>
      <c r="H106" s="85">
        <f>H107</f>
        <v>3004.7</v>
      </c>
      <c r="I106" s="86">
        <f aca="true" t="shared" si="58" ref="I106:Q106">I107</f>
        <v>0</v>
      </c>
      <c r="J106" s="86">
        <f t="shared" si="58"/>
        <v>0</v>
      </c>
      <c r="K106" s="86">
        <f t="shared" si="58"/>
        <v>0</v>
      </c>
      <c r="L106" s="86">
        <f t="shared" si="58"/>
        <v>0</v>
      </c>
      <c r="M106" s="86">
        <f t="shared" si="58"/>
        <v>0</v>
      </c>
      <c r="N106" s="86">
        <f t="shared" si="58"/>
        <v>0</v>
      </c>
      <c r="O106" s="86">
        <f t="shared" si="58"/>
        <v>0</v>
      </c>
      <c r="P106" s="86">
        <f t="shared" si="58"/>
        <v>0</v>
      </c>
      <c r="Q106" s="85">
        <f t="shared" si="58"/>
        <v>2974.7</v>
      </c>
      <c r="R106" s="138">
        <f t="shared" si="52"/>
        <v>99.0015642160615</v>
      </c>
    </row>
    <row r="107" spans="1:18" ht="22.5">
      <c r="A107" s="49"/>
      <c r="B107" s="111" t="s">
        <v>142</v>
      </c>
      <c r="C107" s="37">
        <v>911</v>
      </c>
      <c r="D107" s="84" t="s">
        <v>53</v>
      </c>
      <c r="E107" s="84" t="s">
        <v>214</v>
      </c>
      <c r="F107" s="84" t="s">
        <v>141</v>
      </c>
      <c r="G107" s="143">
        <v>3004.7</v>
      </c>
      <c r="H107" s="85">
        <v>3004.7</v>
      </c>
      <c r="I107" s="86"/>
      <c r="J107" s="86"/>
      <c r="K107" s="86"/>
      <c r="L107" s="86"/>
      <c r="M107" s="87"/>
      <c r="N107" s="87"/>
      <c r="O107" s="87"/>
      <c r="P107" s="87"/>
      <c r="Q107" s="87">
        <v>2974.7</v>
      </c>
      <c r="R107" s="138">
        <f t="shared" si="52"/>
        <v>99.0015642160615</v>
      </c>
    </row>
    <row r="108" spans="1:18" ht="15" customHeight="1">
      <c r="A108" s="49" t="s">
        <v>279</v>
      </c>
      <c r="B108" s="202" t="s">
        <v>274</v>
      </c>
      <c r="C108" s="37">
        <v>911</v>
      </c>
      <c r="D108" s="104" t="s">
        <v>275</v>
      </c>
      <c r="E108" s="88"/>
      <c r="F108" s="84"/>
      <c r="G108" s="141">
        <f>G109</f>
        <v>1175.9</v>
      </c>
      <c r="H108" s="141">
        <f aca="true" t="shared" si="59" ref="H108:Q110">H109</f>
        <v>1175.9</v>
      </c>
      <c r="I108" s="141">
        <f t="shared" si="59"/>
        <v>0</v>
      </c>
      <c r="J108" s="141">
        <f t="shared" si="59"/>
        <v>0</v>
      </c>
      <c r="K108" s="141">
        <f t="shared" si="59"/>
        <v>0</v>
      </c>
      <c r="L108" s="141">
        <f t="shared" si="59"/>
        <v>0</v>
      </c>
      <c r="M108" s="141">
        <f t="shared" si="59"/>
        <v>0</v>
      </c>
      <c r="N108" s="141">
        <f t="shared" si="59"/>
        <v>0</v>
      </c>
      <c r="O108" s="141">
        <f t="shared" si="59"/>
        <v>0</v>
      </c>
      <c r="P108" s="141">
        <f t="shared" si="59"/>
        <v>0</v>
      </c>
      <c r="Q108" s="141">
        <f t="shared" si="59"/>
        <v>1011.4</v>
      </c>
      <c r="R108" s="138">
        <f t="shared" si="52"/>
        <v>86.01071519687046</v>
      </c>
    </row>
    <row r="109" spans="1:18" ht="17.25" customHeight="1">
      <c r="A109" s="49" t="s">
        <v>282</v>
      </c>
      <c r="B109" s="16" t="s">
        <v>276</v>
      </c>
      <c r="C109" s="37">
        <v>911</v>
      </c>
      <c r="D109" s="75" t="s">
        <v>277</v>
      </c>
      <c r="E109" s="48"/>
      <c r="F109" s="84"/>
      <c r="G109" s="142">
        <f>G110</f>
        <v>1175.9</v>
      </c>
      <c r="H109" s="142">
        <f t="shared" si="59"/>
        <v>1175.9</v>
      </c>
      <c r="I109" s="142">
        <f t="shared" si="59"/>
        <v>0</v>
      </c>
      <c r="J109" s="142">
        <f t="shared" si="59"/>
        <v>0</v>
      </c>
      <c r="K109" s="142">
        <f t="shared" si="59"/>
        <v>0</v>
      </c>
      <c r="L109" s="142">
        <f t="shared" si="59"/>
        <v>0</v>
      </c>
      <c r="M109" s="142">
        <f t="shared" si="59"/>
        <v>0</v>
      </c>
      <c r="N109" s="142">
        <f t="shared" si="59"/>
        <v>0</v>
      </c>
      <c r="O109" s="142">
        <f t="shared" si="59"/>
        <v>0</v>
      </c>
      <c r="P109" s="142">
        <f t="shared" si="59"/>
        <v>0</v>
      </c>
      <c r="Q109" s="142">
        <f t="shared" si="59"/>
        <v>1011.4</v>
      </c>
      <c r="R109" s="138">
        <f t="shared" si="52"/>
        <v>86.01071519687046</v>
      </c>
    </row>
    <row r="110" spans="1:18" ht="22.5">
      <c r="A110" s="49"/>
      <c r="B110" s="9" t="s">
        <v>278</v>
      </c>
      <c r="C110" s="37">
        <v>911</v>
      </c>
      <c r="D110" s="66" t="s">
        <v>277</v>
      </c>
      <c r="E110" s="74" t="s">
        <v>390</v>
      </c>
      <c r="F110" s="84"/>
      <c r="G110" s="142">
        <f>G111</f>
        <v>1175.9</v>
      </c>
      <c r="H110" s="142">
        <f t="shared" si="59"/>
        <v>1175.9</v>
      </c>
      <c r="I110" s="142">
        <f t="shared" si="59"/>
        <v>0</v>
      </c>
      <c r="J110" s="142">
        <f t="shared" si="59"/>
        <v>0</v>
      </c>
      <c r="K110" s="142">
        <f t="shared" si="59"/>
        <v>0</v>
      </c>
      <c r="L110" s="142">
        <f t="shared" si="59"/>
        <v>0</v>
      </c>
      <c r="M110" s="142">
        <f t="shared" si="59"/>
        <v>0</v>
      </c>
      <c r="N110" s="142">
        <f t="shared" si="59"/>
        <v>0</v>
      </c>
      <c r="O110" s="142">
        <f t="shared" si="59"/>
        <v>0</v>
      </c>
      <c r="P110" s="142">
        <f t="shared" si="59"/>
        <v>0</v>
      </c>
      <c r="Q110" s="142">
        <f t="shared" si="59"/>
        <v>1011.4</v>
      </c>
      <c r="R110" s="138">
        <f t="shared" si="52"/>
        <v>86.01071519687046</v>
      </c>
    </row>
    <row r="111" spans="1:18" ht="15.75" customHeight="1">
      <c r="A111" s="49"/>
      <c r="B111" s="9" t="s">
        <v>354</v>
      </c>
      <c r="C111" s="37">
        <v>911</v>
      </c>
      <c r="D111" s="66" t="s">
        <v>277</v>
      </c>
      <c r="E111" s="74" t="s">
        <v>390</v>
      </c>
      <c r="F111" s="74" t="s">
        <v>355</v>
      </c>
      <c r="G111" s="142">
        <v>1175.9</v>
      </c>
      <c r="H111" s="94">
        <v>1175.9</v>
      </c>
      <c r="I111" s="204"/>
      <c r="J111" s="204"/>
      <c r="K111" s="204"/>
      <c r="L111" s="204"/>
      <c r="M111" s="205"/>
      <c r="N111" s="205"/>
      <c r="O111" s="205"/>
      <c r="P111" s="205"/>
      <c r="Q111" s="205">
        <v>1011.4</v>
      </c>
      <c r="R111" s="138">
        <f t="shared" si="52"/>
        <v>86.01071519687046</v>
      </c>
    </row>
    <row r="112" spans="1:18" ht="16.5" customHeight="1">
      <c r="A112" s="49" t="s">
        <v>333</v>
      </c>
      <c r="B112" s="9" t="s">
        <v>280</v>
      </c>
      <c r="C112" s="37">
        <v>911</v>
      </c>
      <c r="D112" s="104" t="s">
        <v>281</v>
      </c>
      <c r="E112" s="74"/>
      <c r="F112" s="74"/>
      <c r="G112" s="141">
        <f>G113</f>
        <v>2500</v>
      </c>
      <c r="H112" s="141">
        <f aca="true" t="shared" si="60" ref="H112:Q112">H113</f>
        <v>2500</v>
      </c>
      <c r="I112" s="141">
        <f t="shared" si="60"/>
        <v>0</v>
      </c>
      <c r="J112" s="141">
        <f t="shared" si="60"/>
        <v>0</v>
      </c>
      <c r="K112" s="141">
        <f t="shared" si="60"/>
        <v>0</v>
      </c>
      <c r="L112" s="141">
        <f t="shared" si="60"/>
        <v>0</v>
      </c>
      <c r="M112" s="141">
        <f t="shared" si="60"/>
        <v>0</v>
      </c>
      <c r="N112" s="141">
        <f t="shared" si="60"/>
        <v>0</v>
      </c>
      <c r="O112" s="141">
        <f t="shared" si="60"/>
        <v>0</v>
      </c>
      <c r="P112" s="141">
        <f t="shared" si="60"/>
        <v>0</v>
      </c>
      <c r="Q112" s="141">
        <f t="shared" si="60"/>
        <v>2398.6</v>
      </c>
      <c r="R112" s="138">
        <f t="shared" si="52"/>
        <v>95.944</v>
      </c>
    </row>
    <row r="113" spans="1:18" ht="15" customHeight="1">
      <c r="A113" s="49" t="s">
        <v>334</v>
      </c>
      <c r="B113" s="16" t="s">
        <v>29</v>
      </c>
      <c r="C113" s="37">
        <v>911</v>
      </c>
      <c r="D113" s="75" t="s">
        <v>283</v>
      </c>
      <c r="E113" s="74"/>
      <c r="F113" s="74"/>
      <c r="G113" s="142">
        <f>G114</f>
        <v>2500</v>
      </c>
      <c r="H113" s="142">
        <f aca="true" t="shared" si="61" ref="H113:Q114">H114</f>
        <v>2500</v>
      </c>
      <c r="I113" s="142">
        <f t="shared" si="61"/>
        <v>0</v>
      </c>
      <c r="J113" s="142">
        <f t="shared" si="61"/>
        <v>0</v>
      </c>
      <c r="K113" s="142">
        <f t="shared" si="61"/>
        <v>0</v>
      </c>
      <c r="L113" s="142">
        <f t="shared" si="61"/>
        <v>0</v>
      </c>
      <c r="M113" s="142">
        <f t="shared" si="61"/>
        <v>0</v>
      </c>
      <c r="N113" s="142">
        <f t="shared" si="61"/>
        <v>0</v>
      </c>
      <c r="O113" s="142">
        <f t="shared" si="61"/>
        <v>0</v>
      </c>
      <c r="P113" s="142">
        <f t="shared" si="61"/>
        <v>0</v>
      </c>
      <c r="Q113" s="142">
        <f t="shared" si="61"/>
        <v>2398.6</v>
      </c>
      <c r="R113" s="138">
        <f t="shared" si="52"/>
        <v>95.944</v>
      </c>
    </row>
    <row r="114" spans="1:18" ht="22.5">
      <c r="A114" s="49"/>
      <c r="B114" s="9" t="s">
        <v>285</v>
      </c>
      <c r="C114" s="37">
        <v>911</v>
      </c>
      <c r="D114" s="66" t="s">
        <v>283</v>
      </c>
      <c r="E114" s="74" t="s">
        <v>143</v>
      </c>
      <c r="F114" s="74"/>
      <c r="G114" s="142">
        <f>G115</f>
        <v>2500</v>
      </c>
      <c r="H114" s="142">
        <f t="shared" si="61"/>
        <v>2500</v>
      </c>
      <c r="I114" s="142">
        <f t="shared" si="61"/>
        <v>0</v>
      </c>
      <c r="J114" s="142">
        <f t="shared" si="61"/>
        <v>0</v>
      </c>
      <c r="K114" s="142">
        <f t="shared" si="61"/>
        <v>0</v>
      </c>
      <c r="L114" s="142">
        <f t="shared" si="61"/>
        <v>0</v>
      </c>
      <c r="M114" s="142">
        <f t="shared" si="61"/>
        <v>0</v>
      </c>
      <c r="N114" s="142">
        <f t="shared" si="61"/>
        <v>0</v>
      </c>
      <c r="O114" s="142">
        <f t="shared" si="61"/>
        <v>0</v>
      </c>
      <c r="P114" s="142">
        <f t="shared" si="61"/>
        <v>0</v>
      </c>
      <c r="Q114" s="142">
        <f t="shared" si="61"/>
        <v>2398.6</v>
      </c>
      <c r="R114" s="138">
        <f t="shared" si="52"/>
        <v>95.944</v>
      </c>
    </row>
    <row r="115" spans="1:18" ht="18" customHeight="1">
      <c r="A115" s="49"/>
      <c r="B115" s="9" t="s">
        <v>354</v>
      </c>
      <c r="C115" s="37">
        <v>911</v>
      </c>
      <c r="D115" s="66" t="s">
        <v>283</v>
      </c>
      <c r="E115" s="74" t="s">
        <v>143</v>
      </c>
      <c r="F115" s="74" t="s">
        <v>355</v>
      </c>
      <c r="G115" s="142">
        <v>2500</v>
      </c>
      <c r="H115" s="94">
        <v>2500</v>
      </c>
      <c r="I115" s="204"/>
      <c r="J115" s="204"/>
      <c r="K115" s="204"/>
      <c r="L115" s="204"/>
      <c r="M115" s="205"/>
      <c r="N115" s="205"/>
      <c r="O115" s="205"/>
      <c r="P115" s="205"/>
      <c r="Q115" s="205">
        <v>2398.6</v>
      </c>
      <c r="R115" s="138">
        <f t="shared" si="52"/>
        <v>95.944</v>
      </c>
    </row>
    <row r="116" spans="1:18" ht="12.75">
      <c r="A116" s="57"/>
      <c r="B116" s="39" t="s">
        <v>15</v>
      </c>
      <c r="C116" s="57"/>
      <c r="D116" s="57"/>
      <c r="E116" s="57"/>
      <c r="F116" s="57"/>
      <c r="G116" s="139">
        <f>G9</f>
        <v>93566.49999999997</v>
      </c>
      <c r="H116" s="139">
        <f aca="true" t="shared" si="62" ref="H116:Q116">H9</f>
        <v>93910.59999999998</v>
      </c>
      <c r="I116" s="139">
        <f t="shared" si="62"/>
        <v>0</v>
      </c>
      <c r="J116" s="139">
        <f t="shared" si="62"/>
        <v>0</v>
      </c>
      <c r="K116" s="139">
        <f t="shared" si="62"/>
        <v>0</v>
      </c>
      <c r="L116" s="139">
        <f t="shared" si="62"/>
        <v>0</v>
      </c>
      <c r="M116" s="139">
        <f t="shared" si="62"/>
        <v>0</v>
      </c>
      <c r="N116" s="139">
        <f t="shared" si="62"/>
        <v>0</v>
      </c>
      <c r="O116" s="139">
        <f t="shared" si="62"/>
        <v>0</v>
      </c>
      <c r="P116" s="139">
        <f t="shared" si="62"/>
        <v>0</v>
      </c>
      <c r="Q116" s="139">
        <f t="shared" si="62"/>
        <v>89698.4</v>
      </c>
      <c r="R116" s="138">
        <f t="shared" si="52"/>
        <v>95.51467033540412</v>
      </c>
    </row>
  </sheetData>
  <sheetProtection/>
  <mergeCells count="5">
    <mergeCell ref="B4:J4"/>
    <mergeCell ref="A1:L1"/>
    <mergeCell ref="A3:L3"/>
    <mergeCell ref="A6:L6"/>
    <mergeCell ref="B5:H5"/>
  </mergeCells>
  <printOptions/>
  <pageMargins left="0.15748031496062992" right="0.03937007874015748" top="0.5118110236220472" bottom="0.984251968503937" header="0.11811023622047245" footer="0"/>
  <pageSetup horizontalDpi="600" verticalDpi="600" orientation="landscape" paperSize="9" r:id="rId1"/>
  <headerFooter alignWithMargins="0">
    <oddHeader>&amp;RПриложение 4</oddHeader>
    <oddFooter>&amp;Rстраница &amp;P из 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B4" sqref="B4:J4"/>
    </sheetView>
  </sheetViews>
  <sheetFormatPr defaultColWidth="9.00390625" defaultRowHeight="12.75"/>
  <cols>
    <col min="1" max="1" width="5.00390625" style="3" customWidth="1"/>
    <col min="2" max="2" width="69.00390625" style="3" customWidth="1"/>
    <col min="3" max="3" width="7.875" style="3" customWidth="1"/>
    <col min="4" max="5" width="10.00390625" style="3" customWidth="1"/>
    <col min="6" max="6" width="11.25390625" style="3" customWidth="1"/>
    <col min="7" max="10" width="6.625" style="3" hidden="1" customWidth="1"/>
    <col min="11" max="11" width="6.875" style="0" hidden="1" customWidth="1"/>
    <col min="12" max="13" width="0.12890625" style="0" hidden="1" customWidth="1"/>
    <col min="14" max="14" width="6.75390625" style="0" hidden="1" customWidth="1"/>
  </cols>
  <sheetData>
    <row r="1" spans="1:10" s="1" customFormat="1" ht="11.25">
      <c r="A1" s="235"/>
      <c r="B1" s="235"/>
      <c r="C1" s="235"/>
      <c r="D1" s="235"/>
      <c r="E1" s="235"/>
      <c r="F1" s="235"/>
      <c r="G1" s="235"/>
      <c r="H1" s="235"/>
      <c r="I1" s="235"/>
      <c r="J1" s="235"/>
    </row>
    <row r="2" spans="1:10" s="1" customFormat="1" ht="1.5" customHeight="1">
      <c r="A2" s="12"/>
      <c r="B2" s="12"/>
      <c r="C2" s="5"/>
      <c r="D2" s="5"/>
      <c r="E2" s="5"/>
      <c r="F2" s="12"/>
      <c r="G2" s="12"/>
      <c r="H2" s="12"/>
      <c r="I2" s="12"/>
      <c r="J2" s="12"/>
    </row>
    <row r="3" spans="1:10" s="1" customFormat="1" ht="11.25" customHeight="1">
      <c r="A3" s="236"/>
      <c r="B3" s="237"/>
      <c r="C3" s="237"/>
      <c r="D3" s="237"/>
      <c r="E3" s="237"/>
      <c r="F3" s="237"/>
      <c r="G3" s="237"/>
      <c r="H3" s="237"/>
      <c r="I3" s="237"/>
      <c r="J3" s="237"/>
    </row>
    <row r="4" spans="1:10" s="1" customFormat="1" ht="25.5" customHeight="1">
      <c r="A4" s="32"/>
      <c r="B4" s="215" t="s">
        <v>402</v>
      </c>
      <c r="C4" s="215"/>
      <c r="D4" s="215"/>
      <c r="E4" s="215"/>
      <c r="F4" s="215"/>
      <c r="G4" s="215"/>
      <c r="H4" s="215"/>
      <c r="I4" s="215"/>
      <c r="J4" s="215"/>
    </row>
    <row r="5" spans="1:10" s="1" customFormat="1" ht="22.5" customHeight="1">
      <c r="A5" s="32"/>
      <c r="B5" s="224"/>
      <c r="C5" s="219"/>
      <c r="D5" s="240"/>
      <c r="E5" s="240"/>
      <c r="F5" s="240"/>
      <c r="G5" s="118"/>
      <c r="H5" s="118"/>
      <c r="I5" s="33"/>
      <c r="J5" s="33"/>
    </row>
    <row r="6" spans="1:15" s="1" customFormat="1" ht="22.5" customHeight="1">
      <c r="A6" s="238" t="s">
        <v>391</v>
      </c>
      <c r="B6" s="239"/>
      <c r="C6" s="239"/>
      <c r="D6" s="239"/>
      <c r="E6" s="239"/>
      <c r="F6" s="239"/>
      <c r="G6" s="239"/>
      <c r="H6" s="239"/>
      <c r="I6" s="239"/>
      <c r="J6" s="239"/>
      <c r="O6" s="135" t="s">
        <v>160</v>
      </c>
    </row>
    <row r="7" spans="1:10" ht="12.75">
      <c r="A7" s="10"/>
      <c r="C7" s="11"/>
      <c r="D7" s="11"/>
      <c r="E7" s="11"/>
      <c r="F7" s="12"/>
      <c r="G7" s="12"/>
      <c r="H7" s="12"/>
      <c r="I7" s="12"/>
      <c r="J7" s="12"/>
    </row>
    <row r="8" spans="1:16" ht="61.5" customHeight="1">
      <c r="A8" s="51" t="s">
        <v>26</v>
      </c>
      <c r="B8" s="134" t="s">
        <v>159</v>
      </c>
      <c r="C8" s="136" t="s">
        <v>68</v>
      </c>
      <c r="D8" s="136" t="s">
        <v>0</v>
      </c>
      <c r="E8" s="52" t="s">
        <v>161</v>
      </c>
      <c r="F8" s="52" t="s">
        <v>162</v>
      </c>
      <c r="G8" s="34" t="s">
        <v>16</v>
      </c>
      <c r="H8" s="34" t="s">
        <v>1</v>
      </c>
      <c r="I8" s="34" t="s">
        <v>2</v>
      </c>
      <c r="J8" s="34" t="s">
        <v>27</v>
      </c>
      <c r="K8" s="67" t="s">
        <v>85</v>
      </c>
      <c r="L8" s="67" t="s">
        <v>91</v>
      </c>
      <c r="M8" s="67" t="s">
        <v>87</v>
      </c>
      <c r="N8" s="67" t="s">
        <v>88</v>
      </c>
      <c r="O8" s="137" t="s">
        <v>163</v>
      </c>
      <c r="P8" s="137" t="s">
        <v>164</v>
      </c>
    </row>
    <row r="9" spans="1:16" ht="12.75">
      <c r="A9" s="15" t="s">
        <v>3</v>
      </c>
      <c r="B9" s="9" t="s">
        <v>72</v>
      </c>
      <c r="C9" s="75" t="s">
        <v>30</v>
      </c>
      <c r="D9" s="35"/>
      <c r="E9" s="145">
        <f>E10+E12+E19+E21+E15</f>
        <v>15481.8</v>
      </c>
      <c r="F9" s="145">
        <f aca="true" t="shared" si="0" ref="F9:O9">F10+F12+F19+F21+F15</f>
        <v>15481.8</v>
      </c>
      <c r="G9" s="145">
        <f t="shared" si="0"/>
        <v>0</v>
      </c>
      <c r="H9" s="145">
        <f t="shared" si="0"/>
        <v>0</v>
      </c>
      <c r="I9" s="145">
        <f t="shared" si="0"/>
        <v>0</v>
      </c>
      <c r="J9" s="145">
        <f t="shared" si="0"/>
        <v>0</v>
      </c>
      <c r="K9" s="145">
        <f t="shared" si="0"/>
        <v>0</v>
      </c>
      <c r="L9" s="145">
        <f t="shared" si="0"/>
        <v>0</v>
      </c>
      <c r="M9" s="145">
        <f t="shared" si="0"/>
        <v>0</v>
      </c>
      <c r="N9" s="145">
        <f t="shared" si="0"/>
        <v>0</v>
      </c>
      <c r="O9" s="145">
        <f t="shared" si="0"/>
        <v>13670.800000000001</v>
      </c>
      <c r="P9" s="138">
        <f>O9/F9*100</f>
        <v>88.30239377850123</v>
      </c>
    </row>
    <row r="10" spans="1:16" ht="22.5" customHeight="1">
      <c r="A10" s="55" t="s">
        <v>21</v>
      </c>
      <c r="B10" s="16" t="s">
        <v>66</v>
      </c>
      <c r="C10" s="75" t="s">
        <v>60</v>
      </c>
      <c r="D10" s="36"/>
      <c r="E10" s="145">
        <f>E11</f>
        <v>1000.1</v>
      </c>
      <c r="F10" s="107">
        <f>F11</f>
        <v>1000.1</v>
      </c>
      <c r="G10" s="107">
        <f aca="true" t="shared" si="1" ref="G10:O10">G11</f>
        <v>0</v>
      </c>
      <c r="H10" s="107">
        <f t="shared" si="1"/>
        <v>0</v>
      </c>
      <c r="I10" s="107">
        <f t="shared" si="1"/>
        <v>0</v>
      </c>
      <c r="J10" s="107">
        <f t="shared" si="1"/>
        <v>0</v>
      </c>
      <c r="K10" s="107">
        <f t="shared" si="1"/>
        <v>0</v>
      </c>
      <c r="L10" s="107">
        <f t="shared" si="1"/>
        <v>0</v>
      </c>
      <c r="M10" s="107">
        <f t="shared" si="1"/>
        <v>0</v>
      </c>
      <c r="N10" s="107">
        <f t="shared" si="1"/>
        <v>0</v>
      </c>
      <c r="O10" s="107">
        <f t="shared" si="1"/>
        <v>996</v>
      </c>
      <c r="P10" s="138">
        <f aca="true" t="shared" si="2" ref="P10:P26">O10/F10*100</f>
        <v>99.59004099590041</v>
      </c>
    </row>
    <row r="11" spans="1:16" ht="12.75">
      <c r="A11" s="50"/>
      <c r="B11" s="106" t="s">
        <v>116</v>
      </c>
      <c r="C11" s="36" t="s">
        <v>60</v>
      </c>
      <c r="D11" s="36" t="s">
        <v>115</v>
      </c>
      <c r="E11" s="146">
        <v>1000.1</v>
      </c>
      <c r="F11" s="63">
        <v>1000.1</v>
      </c>
      <c r="G11" s="17"/>
      <c r="H11" s="17"/>
      <c r="I11" s="17"/>
      <c r="J11" s="17"/>
      <c r="K11" s="71"/>
      <c r="L11" s="71"/>
      <c r="M11" s="71"/>
      <c r="N11" s="71"/>
      <c r="O11" s="72">
        <v>996</v>
      </c>
      <c r="P11" s="138">
        <f t="shared" si="2"/>
        <v>99.59004099590041</v>
      </c>
    </row>
    <row r="12" spans="1:16" ht="21.75" customHeight="1">
      <c r="A12" s="15" t="s">
        <v>4</v>
      </c>
      <c r="B12" s="16" t="s">
        <v>43</v>
      </c>
      <c r="C12" s="75" t="s">
        <v>39</v>
      </c>
      <c r="D12" s="36"/>
      <c r="E12" s="145">
        <f>E13+E14</f>
        <v>743.2</v>
      </c>
      <c r="F12" s="107">
        <f>F13+F14</f>
        <v>743.2</v>
      </c>
      <c r="G12" s="107">
        <f aca="true" t="shared" si="3" ref="G12:O12">G13+G14</f>
        <v>0</v>
      </c>
      <c r="H12" s="107">
        <f t="shared" si="3"/>
        <v>0</v>
      </c>
      <c r="I12" s="107">
        <f t="shared" si="3"/>
        <v>0</v>
      </c>
      <c r="J12" s="107">
        <f t="shared" si="3"/>
        <v>0</v>
      </c>
      <c r="K12" s="107">
        <f t="shared" si="3"/>
        <v>0</v>
      </c>
      <c r="L12" s="107">
        <f t="shared" si="3"/>
        <v>0</v>
      </c>
      <c r="M12" s="107">
        <f t="shared" si="3"/>
        <v>0</v>
      </c>
      <c r="N12" s="107">
        <f t="shared" si="3"/>
        <v>0</v>
      </c>
      <c r="O12" s="107">
        <f t="shared" si="3"/>
        <v>733</v>
      </c>
      <c r="P12" s="138">
        <f t="shared" si="2"/>
        <v>98.6275565123789</v>
      </c>
    </row>
    <row r="13" spans="1:16" ht="13.5" customHeight="1">
      <c r="A13" s="8" t="s">
        <v>5</v>
      </c>
      <c r="B13" s="9" t="s">
        <v>350</v>
      </c>
      <c r="C13" s="36" t="s">
        <v>39</v>
      </c>
      <c r="D13" s="36" t="s">
        <v>348</v>
      </c>
      <c r="E13" s="140">
        <v>90.7</v>
      </c>
      <c r="F13" s="94">
        <v>90.7</v>
      </c>
      <c r="G13" s="94">
        <f aca="true" t="shared" si="4" ref="G13:N13">G14</f>
        <v>0</v>
      </c>
      <c r="H13" s="94">
        <f t="shared" si="4"/>
        <v>0</v>
      </c>
      <c r="I13" s="94">
        <f t="shared" si="4"/>
        <v>0</v>
      </c>
      <c r="J13" s="94">
        <f t="shared" si="4"/>
        <v>0</v>
      </c>
      <c r="K13" s="94">
        <f t="shared" si="4"/>
        <v>0</v>
      </c>
      <c r="L13" s="94">
        <f t="shared" si="4"/>
        <v>0</v>
      </c>
      <c r="M13" s="94">
        <f t="shared" si="4"/>
        <v>0</v>
      </c>
      <c r="N13" s="94">
        <f t="shared" si="4"/>
        <v>0</v>
      </c>
      <c r="O13" s="94">
        <v>87.5</v>
      </c>
      <c r="P13" s="138">
        <f t="shared" si="2"/>
        <v>96.47188533627342</v>
      </c>
    </row>
    <row r="14" spans="1:16" ht="15.75" customHeight="1">
      <c r="A14" s="8" t="s">
        <v>28</v>
      </c>
      <c r="B14" s="9" t="s">
        <v>202</v>
      </c>
      <c r="C14" s="36" t="s">
        <v>39</v>
      </c>
      <c r="D14" s="36" t="s">
        <v>117</v>
      </c>
      <c r="E14" s="94">
        <v>652.5</v>
      </c>
      <c r="F14" s="63">
        <v>652.5</v>
      </c>
      <c r="G14" s="18"/>
      <c r="H14" s="18"/>
      <c r="I14" s="18"/>
      <c r="J14" s="18"/>
      <c r="K14" s="72"/>
      <c r="L14" s="72"/>
      <c r="M14" s="72"/>
      <c r="N14" s="72"/>
      <c r="O14" s="72">
        <v>645.5</v>
      </c>
      <c r="P14" s="138">
        <f t="shared" si="2"/>
        <v>98.9272030651341</v>
      </c>
    </row>
    <row r="15" spans="1:16" ht="21.75" customHeight="1">
      <c r="A15" s="15" t="s">
        <v>52</v>
      </c>
      <c r="B15" s="16" t="s">
        <v>67</v>
      </c>
      <c r="C15" s="75" t="s">
        <v>61</v>
      </c>
      <c r="D15" s="36"/>
      <c r="E15" s="145">
        <f>E16+E17+E18</f>
        <v>12971.5</v>
      </c>
      <c r="F15" s="145">
        <f aca="true" t="shared" si="5" ref="F15:O15">F16+F17+F18</f>
        <v>12971.5</v>
      </c>
      <c r="G15" s="145">
        <f t="shared" si="5"/>
        <v>0</v>
      </c>
      <c r="H15" s="145">
        <f t="shared" si="5"/>
        <v>0</v>
      </c>
      <c r="I15" s="145">
        <f t="shared" si="5"/>
        <v>0</v>
      </c>
      <c r="J15" s="145">
        <f t="shared" si="5"/>
        <v>0</v>
      </c>
      <c r="K15" s="145">
        <f t="shared" si="5"/>
        <v>0</v>
      </c>
      <c r="L15" s="145">
        <f t="shared" si="5"/>
        <v>0</v>
      </c>
      <c r="M15" s="145">
        <f t="shared" si="5"/>
        <v>0</v>
      </c>
      <c r="N15" s="145">
        <f t="shared" si="5"/>
        <v>0</v>
      </c>
      <c r="O15" s="145">
        <f t="shared" si="5"/>
        <v>11881.800000000001</v>
      </c>
      <c r="P15" s="138">
        <f t="shared" si="2"/>
        <v>91.59927533438693</v>
      </c>
    </row>
    <row r="16" spans="1:16" ht="21.75" customHeight="1">
      <c r="A16" s="8"/>
      <c r="B16" s="9" t="s">
        <v>351</v>
      </c>
      <c r="C16" s="74" t="s">
        <v>61</v>
      </c>
      <c r="D16" s="74" t="s">
        <v>118</v>
      </c>
      <c r="E16" s="94">
        <v>1000.1</v>
      </c>
      <c r="F16" s="94">
        <v>1000.1</v>
      </c>
      <c r="G16" s="94">
        <f aca="true" t="shared" si="6" ref="G16:N16">G17+G18</f>
        <v>0</v>
      </c>
      <c r="H16" s="94">
        <f t="shared" si="6"/>
        <v>0</v>
      </c>
      <c r="I16" s="94">
        <f t="shared" si="6"/>
        <v>0</v>
      </c>
      <c r="J16" s="94">
        <f t="shared" si="6"/>
        <v>0</v>
      </c>
      <c r="K16" s="94">
        <f t="shared" si="6"/>
        <v>0</v>
      </c>
      <c r="L16" s="94">
        <f t="shared" si="6"/>
        <v>0</v>
      </c>
      <c r="M16" s="94">
        <f t="shared" si="6"/>
        <v>0</v>
      </c>
      <c r="N16" s="94">
        <f t="shared" si="6"/>
        <v>0</v>
      </c>
      <c r="O16" s="94">
        <v>990.1</v>
      </c>
      <c r="P16" s="138">
        <f t="shared" si="2"/>
        <v>99.000099990001</v>
      </c>
    </row>
    <row r="17" spans="1:16" ht="22.5" customHeight="1">
      <c r="A17" s="8"/>
      <c r="B17" s="9" t="s">
        <v>204</v>
      </c>
      <c r="C17" s="74" t="s">
        <v>61</v>
      </c>
      <c r="D17" s="74" t="s">
        <v>203</v>
      </c>
      <c r="E17" s="148">
        <v>11966.4</v>
      </c>
      <c r="F17" s="94">
        <v>11966.4</v>
      </c>
      <c r="G17" s="77"/>
      <c r="H17" s="77"/>
      <c r="I17" s="77"/>
      <c r="J17" s="77"/>
      <c r="K17" s="79"/>
      <c r="L17" s="79"/>
      <c r="M17" s="79"/>
      <c r="N17" s="79"/>
      <c r="O17" s="72">
        <v>10886.7</v>
      </c>
      <c r="P17" s="138">
        <f t="shared" si="2"/>
        <v>90.9772362615323</v>
      </c>
    </row>
    <row r="18" spans="1:16" ht="32.25" customHeight="1">
      <c r="A18" s="8"/>
      <c r="B18" s="180" t="s">
        <v>207</v>
      </c>
      <c r="C18" s="74" t="s">
        <v>61</v>
      </c>
      <c r="D18" s="74" t="s">
        <v>208</v>
      </c>
      <c r="E18" s="148">
        <v>5</v>
      </c>
      <c r="F18" s="94">
        <v>5</v>
      </c>
      <c r="G18" s="77"/>
      <c r="H18" s="77"/>
      <c r="I18" s="77"/>
      <c r="J18" s="77"/>
      <c r="K18" s="79"/>
      <c r="L18" s="79"/>
      <c r="M18" s="79"/>
      <c r="N18" s="79"/>
      <c r="O18" s="71">
        <v>5</v>
      </c>
      <c r="P18" s="138">
        <f t="shared" si="2"/>
        <v>100</v>
      </c>
    </row>
    <row r="19" spans="1:16" ht="12.75" customHeight="1">
      <c r="A19" s="15" t="s">
        <v>165</v>
      </c>
      <c r="B19" s="16" t="s">
        <v>70</v>
      </c>
      <c r="C19" s="104" t="s">
        <v>270</v>
      </c>
      <c r="D19" s="76"/>
      <c r="E19" s="149">
        <f>E20</f>
        <v>100</v>
      </c>
      <c r="F19" s="107">
        <f>F20</f>
        <v>100</v>
      </c>
      <c r="G19" s="107">
        <f aca="true" t="shared" si="7" ref="G19:O19">G20</f>
        <v>0</v>
      </c>
      <c r="H19" s="107">
        <f t="shared" si="7"/>
        <v>0</v>
      </c>
      <c r="I19" s="107">
        <f t="shared" si="7"/>
        <v>0</v>
      </c>
      <c r="J19" s="107">
        <f t="shared" si="7"/>
        <v>0</v>
      </c>
      <c r="K19" s="107">
        <f t="shared" si="7"/>
        <v>0</v>
      </c>
      <c r="L19" s="107">
        <f t="shared" si="7"/>
        <v>0</v>
      </c>
      <c r="M19" s="107">
        <f t="shared" si="7"/>
        <v>0</v>
      </c>
      <c r="N19" s="107">
        <f t="shared" si="7"/>
        <v>0</v>
      </c>
      <c r="O19" s="107">
        <f t="shared" si="7"/>
        <v>0</v>
      </c>
      <c r="P19" s="138">
        <f t="shared" si="2"/>
        <v>0</v>
      </c>
    </row>
    <row r="20" spans="1:16" ht="13.5" customHeight="1">
      <c r="A20" s="8"/>
      <c r="B20" s="9" t="s">
        <v>73</v>
      </c>
      <c r="C20" s="36" t="s">
        <v>270</v>
      </c>
      <c r="D20" s="36" t="s">
        <v>119</v>
      </c>
      <c r="E20" s="146">
        <v>100</v>
      </c>
      <c r="F20" s="63">
        <v>100</v>
      </c>
      <c r="G20" s="18"/>
      <c r="H20" s="18"/>
      <c r="I20" s="18"/>
      <c r="J20" s="18"/>
      <c r="K20" s="72"/>
      <c r="L20" s="72"/>
      <c r="M20" s="72"/>
      <c r="N20" s="72"/>
      <c r="O20" s="72">
        <v>0</v>
      </c>
      <c r="P20" s="138">
        <f t="shared" si="2"/>
        <v>0</v>
      </c>
    </row>
    <row r="21" spans="1:16" ht="16.5" customHeight="1">
      <c r="A21" s="15" t="s">
        <v>166</v>
      </c>
      <c r="B21" s="16" t="s">
        <v>44</v>
      </c>
      <c r="C21" s="104" t="s">
        <v>271</v>
      </c>
      <c r="D21" s="80"/>
      <c r="E21" s="149">
        <f>E22+E23+E24</f>
        <v>667</v>
      </c>
      <c r="F21" s="149">
        <f aca="true" t="shared" si="8" ref="F21:O21">F22+F23+F24</f>
        <v>667</v>
      </c>
      <c r="G21" s="149">
        <f t="shared" si="8"/>
        <v>0</v>
      </c>
      <c r="H21" s="149">
        <f t="shared" si="8"/>
        <v>0</v>
      </c>
      <c r="I21" s="149">
        <f t="shared" si="8"/>
        <v>0</v>
      </c>
      <c r="J21" s="149">
        <f t="shared" si="8"/>
        <v>0</v>
      </c>
      <c r="K21" s="149">
        <f t="shared" si="8"/>
        <v>0</v>
      </c>
      <c r="L21" s="149">
        <f t="shared" si="8"/>
        <v>0</v>
      </c>
      <c r="M21" s="149">
        <f t="shared" si="8"/>
        <v>0</v>
      </c>
      <c r="N21" s="149">
        <f t="shared" si="8"/>
        <v>0</v>
      </c>
      <c r="O21" s="149">
        <f t="shared" si="8"/>
        <v>60</v>
      </c>
      <c r="P21" s="138">
        <f t="shared" si="2"/>
        <v>8.995502248875562</v>
      </c>
    </row>
    <row r="22" spans="1:16" ht="33.75">
      <c r="A22" s="8"/>
      <c r="B22" s="45" t="s">
        <v>122</v>
      </c>
      <c r="C22" s="74" t="s">
        <v>271</v>
      </c>
      <c r="D22" s="66" t="s">
        <v>121</v>
      </c>
      <c r="E22" s="148">
        <v>517</v>
      </c>
      <c r="F22" s="108">
        <v>517</v>
      </c>
      <c r="G22" s="81"/>
      <c r="H22" s="81"/>
      <c r="I22" s="81"/>
      <c r="J22" s="81"/>
      <c r="K22" s="79"/>
      <c r="L22" s="79"/>
      <c r="M22" s="79"/>
      <c r="N22" s="79"/>
      <c r="O22" s="72">
        <v>0</v>
      </c>
      <c r="P22" s="151">
        <v>0</v>
      </c>
    </row>
    <row r="23" spans="1:16" ht="22.5">
      <c r="A23" s="8"/>
      <c r="B23" s="9" t="s">
        <v>362</v>
      </c>
      <c r="C23" s="36" t="s">
        <v>271</v>
      </c>
      <c r="D23" s="66" t="s">
        <v>363</v>
      </c>
      <c r="E23" s="146">
        <v>60</v>
      </c>
      <c r="F23" s="64">
        <v>60</v>
      </c>
      <c r="G23" s="46"/>
      <c r="H23" s="46"/>
      <c r="I23" s="46"/>
      <c r="J23" s="46"/>
      <c r="K23" s="72"/>
      <c r="L23" s="72"/>
      <c r="M23" s="72"/>
      <c r="N23" s="72"/>
      <c r="O23" s="72">
        <v>60</v>
      </c>
      <c r="P23" s="138">
        <f t="shared" si="2"/>
        <v>100</v>
      </c>
    </row>
    <row r="24" spans="1:16" ht="33.75">
      <c r="A24" s="8"/>
      <c r="B24" s="9" t="s">
        <v>366</v>
      </c>
      <c r="C24" s="36" t="s">
        <v>271</v>
      </c>
      <c r="D24" s="66" t="s">
        <v>367</v>
      </c>
      <c r="E24" s="146">
        <v>90</v>
      </c>
      <c r="F24" s="64">
        <v>90</v>
      </c>
      <c r="G24" s="46"/>
      <c r="H24" s="46"/>
      <c r="I24" s="46"/>
      <c r="J24" s="46"/>
      <c r="K24" s="72"/>
      <c r="L24" s="72"/>
      <c r="M24" s="72"/>
      <c r="N24" s="72"/>
      <c r="O24" s="72">
        <v>0</v>
      </c>
      <c r="P24" s="138">
        <f t="shared" si="2"/>
        <v>0</v>
      </c>
    </row>
    <row r="25" spans="1:16" s="38" customFormat="1" ht="15" customHeight="1">
      <c r="A25" s="47" t="s">
        <v>6</v>
      </c>
      <c r="B25" s="9" t="s">
        <v>74</v>
      </c>
      <c r="C25" s="109" t="s">
        <v>45</v>
      </c>
      <c r="D25" s="78"/>
      <c r="E25" s="149">
        <f>E26</f>
        <v>74.8</v>
      </c>
      <c r="F25" s="110">
        <f>F26</f>
        <v>74.8</v>
      </c>
      <c r="G25" s="110">
        <f aca="true" t="shared" si="9" ref="G25:O25">G26</f>
        <v>0</v>
      </c>
      <c r="H25" s="110">
        <f t="shared" si="9"/>
        <v>0</v>
      </c>
      <c r="I25" s="110">
        <f t="shared" si="9"/>
        <v>0</v>
      </c>
      <c r="J25" s="110">
        <f t="shared" si="9"/>
        <v>0</v>
      </c>
      <c r="K25" s="110">
        <f t="shared" si="9"/>
        <v>0</v>
      </c>
      <c r="L25" s="110">
        <f t="shared" si="9"/>
        <v>0</v>
      </c>
      <c r="M25" s="110">
        <f t="shared" si="9"/>
        <v>0</v>
      </c>
      <c r="N25" s="110">
        <f t="shared" si="9"/>
        <v>0</v>
      </c>
      <c r="O25" s="110">
        <f t="shared" si="9"/>
        <v>22.3</v>
      </c>
      <c r="P25" s="138">
        <f t="shared" si="2"/>
        <v>29.812834224598934</v>
      </c>
    </row>
    <row r="26" spans="1:16" ht="22.5">
      <c r="A26" s="8" t="s">
        <v>7</v>
      </c>
      <c r="B26" s="16" t="s">
        <v>230</v>
      </c>
      <c r="C26" s="104" t="s">
        <v>40</v>
      </c>
      <c r="D26" s="76"/>
      <c r="E26" s="149">
        <f>E27</f>
        <v>74.8</v>
      </c>
      <c r="F26" s="110">
        <f>F27</f>
        <v>74.8</v>
      </c>
      <c r="G26" s="110">
        <f aca="true" t="shared" si="10" ref="G26:O26">G27</f>
        <v>0</v>
      </c>
      <c r="H26" s="110">
        <f t="shared" si="10"/>
        <v>0</v>
      </c>
      <c r="I26" s="110">
        <f t="shared" si="10"/>
        <v>0</v>
      </c>
      <c r="J26" s="110">
        <f t="shared" si="10"/>
        <v>0</v>
      </c>
      <c r="K26" s="110">
        <f t="shared" si="10"/>
        <v>0</v>
      </c>
      <c r="L26" s="110">
        <f t="shared" si="10"/>
        <v>0</v>
      </c>
      <c r="M26" s="110">
        <f t="shared" si="10"/>
        <v>0</v>
      </c>
      <c r="N26" s="110">
        <f t="shared" si="10"/>
        <v>0</v>
      </c>
      <c r="O26" s="110">
        <f t="shared" si="10"/>
        <v>22.3</v>
      </c>
      <c r="P26" s="138">
        <f t="shared" si="2"/>
        <v>29.812834224598934</v>
      </c>
    </row>
    <row r="27" spans="1:16" ht="33.75">
      <c r="A27" s="8"/>
      <c r="B27" s="9" t="s">
        <v>368</v>
      </c>
      <c r="C27" s="36" t="s">
        <v>40</v>
      </c>
      <c r="D27" s="36" t="s">
        <v>369</v>
      </c>
      <c r="E27" s="94">
        <v>74.8</v>
      </c>
      <c r="F27" s="63">
        <v>74.8</v>
      </c>
      <c r="G27" s="18"/>
      <c r="H27" s="18"/>
      <c r="I27" s="18"/>
      <c r="J27" s="18"/>
      <c r="K27" s="72"/>
      <c r="L27" s="72"/>
      <c r="M27" s="72"/>
      <c r="N27" s="72"/>
      <c r="O27" s="72">
        <v>22.3</v>
      </c>
      <c r="P27" s="138">
        <f>O27/F27*100</f>
        <v>29.812834224598934</v>
      </c>
    </row>
    <row r="28" spans="1:16" ht="12.75">
      <c r="A28" s="8" t="s">
        <v>8</v>
      </c>
      <c r="B28" s="9" t="s">
        <v>317</v>
      </c>
      <c r="C28" s="75" t="s">
        <v>318</v>
      </c>
      <c r="D28" s="36"/>
      <c r="E28" s="145">
        <f>E29</f>
        <v>376.5</v>
      </c>
      <c r="F28" s="145">
        <f aca="true" t="shared" si="11" ref="F28:O28">F29</f>
        <v>376.5</v>
      </c>
      <c r="G28" s="145">
        <f t="shared" si="11"/>
        <v>0</v>
      </c>
      <c r="H28" s="145">
        <f t="shared" si="11"/>
        <v>0</v>
      </c>
      <c r="I28" s="145">
        <f t="shared" si="11"/>
        <v>0</v>
      </c>
      <c r="J28" s="145">
        <f t="shared" si="11"/>
        <v>0</v>
      </c>
      <c r="K28" s="145">
        <f t="shared" si="11"/>
        <v>0</v>
      </c>
      <c r="L28" s="145">
        <f t="shared" si="11"/>
        <v>0</v>
      </c>
      <c r="M28" s="145">
        <f t="shared" si="11"/>
        <v>0</v>
      </c>
      <c r="N28" s="145">
        <f t="shared" si="11"/>
        <v>0</v>
      </c>
      <c r="O28" s="145">
        <f t="shared" si="11"/>
        <v>134.6</v>
      </c>
      <c r="P28" s="138">
        <f>O28/F28*100</f>
        <v>35.75033200531209</v>
      </c>
    </row>
    <row r="29" spans="1:16" ht="12.75">
      <c r="A29" s="8" t="s">
        <v>328</v>
      </c>
      <c r="B29" s="16" t="s">
        <v>319</v>
      </c>
      <c r="C29" s="75" t="s">
        <v>320</v>
      </c>
      <c r="D29" s="36"/>
      <c r="E29" s="145">
        <f>E30</f>
        <v>376.5</v>
      </c>
      <c r="F29" s="145">
        <f aca="true" t="shared" si="12" ref="F29:O29">F30</f>
        <v>376.5</v>
      </c>
      <c r="G29" s="145">
        <f t="shared" si="12"/>
        <v>0</v>
      </c>
      <c r="H29" s="145">
        <f t="shared" si="12"/>
        <v>0</v>
      </c>
      <c r="I29" s="145">
        <f t="shared" si="12"/>
        <v>0</v>
      </c>
      <c r="J29" s="145">
        <f t="shared" si="12"/>
        <v>0</v>
      </c>
      <c r="K29" s="145">
        <f t="shared" si="12"/>
        <v>0</v>
      </c>
      <c r="L29" s="145">
        <f t="shared" si="12"/>
        <v>0</v>
      </c>
      <c r="M29" s="145">
        <f t="shared" si="12"/>
        <v>0</v>
      </c>
      <c r="N29" s="145">
        <f t="shared" si="12"/>
        <v>0</v>
      </c>
      <c r="O29" s="145">
        <f t="shared" si="12"/>
        <v>134.6</v>
      </c>
      <c r="P29" s="138">
        <f>O29/F29*100</f>
        <v>35.75033200531209</v>
      </c>
    </row>
    <row r="30" spans="1:16" ht="22.5">
      <c r="A30" s="8"/>
      <c r="B30" s="202" t="s">
        <v>322</v>
      </c>
      <c r="C30" s="36" t="s">
        <v>320</v>
      </c>
      <c r="D30" s="36" t="s">
        <v>323</v>
      </c>
      <c r="E30" s="94">
        <v>376.5</v>
      </c>
      <c r="F30" s="63">
        <v>376.5</v>
      </c>
      <c r="G30" s="18"/>
      <c r="H30" s="18"/>
      <c r="I30" s="18"/>
      <c r="J30" s="18"/>
      <c r="K30" s="72"/>
      <c r="L30" s="72"/>
      <c r="M30" s="72"/>
      <c r="N30" s="72"/>
      <c r="O30" s="72">
        <v>134.6</v>
      </c>
      <c r="P30" s="138">
        <f>O30/F30*100</f>
        <v>35.75033200531209</v>
      </c>
    </row>
    <row r="31" spans="1:16" ht="12.75">
      <c r="A31" s="15" t="s">
        <v>9</v>
      </c>
      <c r="B31" s="9" t="s">
        <v>75</v>
      </c>
      <c r="C31" s="75" t="s">
        <v>46</v>
      </c>
      <c r="D31" s="35"/>
      <c r="E31" s="145">
        <f>E32</f>
        <v>52356.2</v>
      </c>
      <c r="F31" s="145">
        <f aca="true" t="shared" si="13" ref="F31:O31">F32</f>
        <v>52356.2</v>
      </c>
      <c r="G31" s="145">
        <f t="shared" si="13"/>
        <v>0</v>
      </c>
      <c r="H31" s="145">
        <f t="shared" si="13"/>
        <v>0</v>
      </c>
      <c r="I31" s="145">
        <f t="shared" si="13"/>
        <v>0</v>
      </c>
      <c r="J31" s="145">
        <f t="shared" si="13"/>
        <v>0</v>
      </c>
      <c r="K31" s="145">
        <f t="shared" si="13"/>
        <v>0</v>
      </c>
      <c r="L31" s="145">
        <f t="shared" si="13"/>
        <v>0</v>
      </c>
      <c r="M31" s="145">
        <f t="shared" si="13"/>
        <v>0</v>
      </c>
      <c r="N31" s="145">
        <f t="shared" si="13"/>
        <v>0</v>
      </c>
      <c r="O31" s="145">
        <f t="shared" si="13"/>
        <v>51531</v>
      </c>
      <c r="P31" s="138">
        <f aca="true" t="shared" si="14" ref="P31:P72">O31/F31*100</f>
        <v>98.42387339035301</v>
      </c>
    </row>
    <row r="32" spans="1:16" ht="12.75">
      <c r="A32" s="8" t="s">
        <v>10</v>
      </c>
      <c r="B32" s="16" t="s">
        <v>97</v>
      </c>
      <c r="C32" s="104" t="s">
        <v>98</v>
      </c>
      <c r="D32" s="80"/>
      <c r="E32" s="149">
        <f aca="true" t="shared" si="15" ref="E32:O32">E33+E37+E40+E45</f>
        <v>52356.2</v>
      </c>
      <c r="F32" s="107">
        <f t="shared" si="15"/>
        <v>52356.2</v>
      </c>
      <c r="G32" s="107">
        <f t="shared" si="15"/>
        <v>0</v>
      </c>
      <c r="H32" s="107">
        <f t="shared" si="15"/>
        <v>0</v>
      </c>
      <c r="I32" s="107">
        <f t="shared" si="15"/>
        <v>0</v>
      </c>
      <c r="J32" s="107">
        <f t="shared" si="15"/>
        <v>0</v>
      </c>
      <c r="K32" s="107">
        <f t="shared" si="15"/>
        <v>0</v>
      </c>
      <c r="L32" s="107">
        <f t="shared" si="15"/>
        <v>0</v>
      </c>
      <c r="M32" s="107">
        <f t="shared" si="15"/>
        <v>0</v>
      </c>
      <c r="N32" s="107">
        <f t="shared" si="15"/>
        <v>0</v>
      </c>
      <c r="O32" s="107">
        <f t="shared" si="15"/>
        <v>51531</v>
      </c>
      <c r="P32" s="138">
        <f t="shared" si="14"/>
        <v>98.42387339035301</v>
      </c>
    </row>
    <row r="33" spans="1:16" ht="12.75">
      <c r="A33" s="8" t="s">
        <v>65</v>
      </c>
      <c r="B33" s="119" t="s">
        <v>124</v>
      </c>
      <c r="C33" s="74" t="s">
        <v>98</v>
      </c>
      <c r="D33" s="66" t="s">
        <v>125</v>
      </c>
      <c r="E33" s="148">
        <f>E34+E35+E36</f>
        <v>36076</v>
      </c>
      <c r="F33" s="148">
        <f aca="true" t="shared" si="16" ref="F33:O33">F34+F35+F36</f>
        <v>36176</v>
      </c>
      <c r="G33" s="148">
        <f t="shared" si="16"/>
        <v>0</v>
      </c>
      <c r="H33" s="148">
        <f t="shared" si="16"/>
        <v>0</v>
      </c>
      <c r="I33" s="148">
        <f t="shared" si="16"/>
        <v>0</v>
      </c>
      <c r="J33" s="148">
        <f t="shared" si="16"/>
        <v>0</v>
      </c>
      <c r="K33" s="148">
        <f t="shared" si="16"/>
        <v>0</v>
      </c>
      <c r="L33" s="148">
        <f t="shared" si="16"/>
        <v>0</v>
      </c>
      <c r="M33" s="148">
        <f t="shared" si="16"/>
        <v>0</v>
      </c>
      <c r="N33" s="148">
        <f t="shared" si="16"/>
        <v>0</v>
      </c>
      <c r="O33" s="148">
        <f t="shared" si="16"/>
        <v>35846.9</v>
      </c>
      <c r="P33" s="138">
        <f t="shared" si="14"/>
        <v>99.09028084918178</v>
      </c>
    </row>
    <row r="34" spans="1:16" ht="22.5">
      <c r="A34" s="8"/>
      <c r="B34" s="9" t="s">
        <v>127</v>
      </c>
      <c r="C34" s="66" t="s">
        <v>98</v>
      </c>
      <c r="D34" s="66" t="s">
        <v>126</v>
      </c>
      <c r="E34" s="148">
        <v>28263</v>
      </c>
      <c r="F34" s="94">
        <v>28363</v>
      </c>
      <c r="G34" s="77"/>
      <c r="H34" s="77"/>
      <c r="I34" s="77"/>
      <c r="J34" s="77"/>
      <c r="K34" s="79"/>
      <c r="L34" s="79"/>
      <c r="M34" s="79"/>
      <c r="N34" s="79"/>
      <c r="O34" s="72">
        <v>28123.9</v>
      </c>
      <c r="P34" s="138">
        <f t="shared" si="14"/>
        <v>99.15700031731481</v>
      </c>
    </row>
    <row r="35" spans="1:16" ht="12.75">
      <c r="A35" s="8"/>
      <c r="B35" s="9" t="s">
        <v>128</v>
      </c>
      <c r="C35" s="66" t="s">
        <v>98</v>
      </c>
      <c r="D35" s="66" t="s">
        <v>129</v>
      </c>
      <c r="E35" s="148">
        <v>6500</v>
      </c>
      <c r="F35" s="94">
        <v>6500</v>
      </c>
      <c r="G35" s="77"/>
      <c r="H35" s="77"/>
      <c r="I35" s="77"/>
      <c r="J35" s="77"/>
      <c r="K35" s="79"/>
      <c r="L35" s="79"/>
      <c r="M35" s="79"/>
      <c r="N35" s="79"/>
      <c r="O35" s="72">
        <v>6500</v>
      </c>
      <c r="P35" s="138">
        <f t="shared" si="14"/>
        <v>100</v>
      </c>
    </row>
    <row r="36" spans="1:16" ht="33.75">
      <c r="A36" s="8"/>
      <c r="B36" s="202" t="s">
        <v>372</v>
      </c>
      <c r="C36" s="66" t="s">
        <v>98</v>
      </c>
      <c r="D36" s="66" t="s">
        <v>130</v>
      </c>
      <c r="E36" s="148">
        <v>1313</v>
      </c>
      <c r="F36" s="94">
        <v>1313</v>
      </c>
      <c r="G36" s="77"/>
      <c r="H36" s="77"/>
      <c r="I36" s="77"/>
      <c r="J36" s="77"/>
      <c r="K36" s="79"/>
      <c r="L36" s="79"/>
      <c r="M36" s="79"/>
      <c r="N36" s="79"/>
      <c r="O36" s="72">
        <v>1223</v>
      </c>
      <c r="P36" s="138">
        <f t="shared" si="14"/>
        <v>93.14546839299315</v>
      </c>
    </row>
    <row r="37" spans="1:16" ht="22.5">
      <c r="A37" s="8" t="s">
        <v>78</v>
      </c>
      <c r="B37" s="119" t="s">
        <v>373</v>
      </c>
      <c r="C37" s="66" t="s">
        <v>98</v>
      </c>
      <c r="D37" s="66" t="s">
        <v>131</v>
      </c>
      <c r="E37" s="148">
        <f>E39+E38</f>
        <v>1075.2</v>
      </c>
      <c r="F37" s="148">
        <f aca="true" t="shared" si="17" ref="F37:O37">F39+F38</f>
        <v>975.2</v>
      </c>
      <c r="G37" s="148">
        <f t="shared" si="17"/>
        <v>0</v>
      </c>
      <c r="H37" s="148">
        <f t="shared" si="17"/>
        <v>0</v>
      </c>
      <c r="I37" s="148">
        <f t="shared" si="17"/>
        <v>0</v>
      </c>
      <c r="J37" s="148">
        <f t="shared" si="17"/>
        <v>0</v>
      </c>
      <c r="K37" s="148">
        <f t="shared" si="17"/>
        <v>0</v>
      </c>
      <c r="L37" s="148">
        <f t="shared" si="17"/>
        <v>0</v>
      </c>
      <c r="M37" s="148">
        <f t="shared" si="17"/>
        <v>0</v>
      </c>
      <c r="N37" s="148">
        <f t="shared" si="17"/>
        <v>0</v>
      </c>
      <c r="O37" s="148">
        <f t="shared" si="17"/>
        <v>719.3</v>
      </c>
      <c r="P37" s="138">
        <f t="shared" si="14"/>
        <v>73.75922887612796</v>
      </c>
    </row>
    <row r="38" spans="1:16" ht="12.75">
      <c r="A38" s="8"/>
      <c r="B38" s="9" t="s">
        <v>335</v>
      </c>
      <c r="C38" s="66" t="s">
        <v>98</v>
      </c>
      <c r="D38" s="66" t="s">
        <v>336</v>
      </c>
      <c r="E38" s="211">
        <v>525.2</v>
      </c>
      <c r="F38" s="211">
        <v>525.2</v>
      </c>
      <c r="G38" s="211"/>
      <c r="H38" s="211"/>
      <c r="I38" s="211"/>
      <c r="J38" s="211"/>
      <c r="K38" s="211"/>
      <c r="L38" s="211"/>
      <c r="M38" s="211"/>
      <c r="N38" s="211"/>
      <c r="O38" s="211">
        <v>520.8</v>
      </c>
      <c r="P38" s="138">
        <f t="shared" si="14"/>
        <v>99.16222391469914</v>
      </c>
    </row>
    <row r="39" spans="1:16" ht="12.75">
      <c r="A39" s="8"/>
      <c r="B39" s="9" t="s">
        <v>133</v>
      </c>
      <c r="C39" s="66" t="s">
        <v>98</v>
      </c>
      <c r="D39" s="66" t="s">
        <v>132</v>
      </c>
      <c r="E39" s="148">
        <v>550</v>
      </c>
      <c r="F39" s="94">
        <v>450</v>
      </c>
      <c r="G39" s="77"/>
      <c r="H39" s="77"/>
      <c r="I39" s="77"/>
      <c r="J39" s="77"/>
      <c r="K39" s="79"/>
      <c r="L39" s="79"/>
      <c r="M39" s="79"/>
      <c r="N39" s="79"/>
      <c r="O39" s="72">
        <v>198.5</v>
      </c>
      <c r="P39" s="138">
        <f t="shared" si="14"/>
        <v>44.111111111111114</v>
      </c>
    </row>
    <row r="40" spans="1:16" ht="12.75">
      <c r="A40" s="8" t="s">
        <v>286</v>
      </c>
      <c r="B40" s="119" t="s">
        <v>135</v>
      </c>
      <c r="C40" s="66" t="s">
        <v>98</v>
      </c>
      <c r="D40" s="66" t="s">
        <v>134</v>
      </c>
      <c r="E40" s="148">
        <f>E41+E42+E43+E44</f>
        <v>6000</v>
      </c>
      <c r="F40" s="148">
        <f aca="true" t="shared" si="18" ref="F40:O40">F41+F42+F43+F44</f>
        <v>6000</v>
      </c>
      <c r="G40" s="148">
        <f t="shared" si="18"/>
        <v>0</v>
      </c>
      <c r="H40" s="148">
        <f t="shared" si="18"/>
        <v>0</v>
      </c>
      <c r="I40" s="148">
        <f t="shared" si="18"/>
        <v>0</v>
      </c>
      <c r="J40" s="148">
        <f t="shared" si="18"/>
        <v>0</v>
      </c>
      <c r="K40" s="148">
        <f t="shared" si="18"/>
        <v>0</v>
      </c>
      <c r="L40" s="148">
        <f t="shared" si="18"/>
        <v>0</v>
      </c>
      <c r="M40" s="148">
        <f t="shared" si="18"/>
        <v>0</v>
      </c>
      <c r="N40" s="148">
        <f t="shared" si="18"/>
        <v>0</v>
      </c>
      <c r="O40" s="148">
        <f t="shared" si="18"/>
        <v>5900</v>
      </c>
      <c r="P40" s="138">
        <f t="shared" si="14"/>
        <v>98.33333333333333</v>
      </c>
    </row>
    <row r="41" spans="1:16" ht="22.5">
      <c r="A41" s="8"/>
      <c r="B41" s="9" t="s">
        <v>288</v>
      </c>
      <c r="C41" s="66" t="s">
        <v>98</v>
      </c>
      <c r="D41" s="66" t="s">
        <v>136</v>
      </c>
      <c r="E41" s="148">
        <v>2300</v>
      </c>
      <c r="F41" s="94">
        <v>2300</v>
      </c>
      <c r="G41" s="77"/>
      <c r="H41" s="77"/>
      <c r="I41" s="77"/>
      <c r="J41" s="77"/>
      <c r="K41" s="79"/>
      <c r="L41" s="79"/>
      <c r="M41" s="79"/>
      <c r="N41" s="79"/>
      <c r="O41" s="72">
        <v>2300</v>
      </c>
      <c r="P41" s="138">
        <f t="shared" si="14"/>
        <v>100</v>
      </c>
    </row>
    <row r="42" spans="1:16" ht="12.75">
      <c r="A42" s="8"/>
      <c r="B42" s="9" t="s">
        <v>375</v>
      </c>
      <c r="C42" s="66" t="s">
        <v>98</v>
      </c>
      <c r="D42" s="66" t="s">
        <v>137</v>
      </c>
      <c r="E42" s="148">
        <v>700</v>
      </c>
      <c r="F42" s="94">
        <v>700</v>
      </c>
      <c r="G42" s="77"/>
      <c r="H42" s="77"/>
      <c r="I42" s="77"/>
      <c r="J42" s="77"/>
      <c r="K42" s="79"/>
      <c r="L42" s="79"/>
      <c r="M42" s="79"/>
      <c r="N42" s="79"/>
      <c r="O42" s="72">
        <v>700</v>
      </c>
      <c r="P42" s="138">
        <f t="shared" si="14"/>
        <v>100</v>
      </c>
    </row>
    <row r="43" spans="1:16" ht="22.5">
      <c r="A43" s="8"/>
      <c r="B43" s="9" t="s">
        <v>376</v>
      </c>
      <c r="C43" s="66" t="s">
        <v>98</v>
      </c>
      <c r="D43" s="66" t="s">
        <v>377</v>
      </c>
      <c r="E43" s="148">
        <v>1000</v>
      </c>
      <c r="F43" s="94">
        <v>1000</v>
      </c>
      <c r="G43" s="77"/>
      <c r="H43" s="77"/>
      <c r="I43" s="77"/>
      <c r="J43" s="77"/>
      <c r="K43" s="79"/>
      <c r="L43" s="79"/>
      <c r="M43" s="79"/>
      <c r="N43" s="79"/>
      <c r="O43" s="72">
        <v>900</v>
      </c>
      <c r="P43" s="138">
        <f t="shared" si="14"/>
        <v>90</v>
      </c>
    </row>
    <row r="44" spans="1:16" ht="22.5">
      <c r="A44" s="8"/>
      <c r="B44" s="9" t="s">
        <v>378</v>
      </c>
      <c r="C44" s="66" t="s">
        <v>98</v>
      </c>
      <c r="D44" s="66" t="s">
        <v>379</v>
      </c>
      <c r="E44" s="148">
        <v>2000</v>
      </c>
      <c r="F44" s="94">
        <v>2000</v>
      </c>
      <c r="G44" s="77"/>
      <c r="H44" s="77"/>
      <c r="I44" s="77"/>
      <c r="J44" s="77"/>
      <c r="K44" s="79"/>
      <c r="L44" s="79"/>
      <c r="M44" s="79"/>
      <c r="N44" s="79"/>
      <c r="O44" s="72">
        <v>2000</v>
      </c>
      <c r="P44" s="138">
        <f t="shared" si="14"/>
        <v>100</v>
      </c>
    </row>
    <row r="45" spans="1:16" ht="12.75">
      <c r="A45" s="8" t="s">
        <v>287</v>
      </c>
      <c r="B45" s="119" t="s">
        <v>380</v>
      </c>
      <c r="C45" s="48" t="s">
        <v>98</v>
      </c>
      <c r="D45" s="48" t="s">
        <v>209</v>
      </c>
      <c r="E45" s="148">
        <f>E46+E47</f>
        <v>9205</v>
      </c>
      <c r="F45" s="148">
        <f aca="true" t="shared" si="19" ref="F45:O45">F46+F47</f>
        <v>9205</v>
      </c>
      <c r="G45" s="148">
        <f t="shared" si="19"/>
        <v>0</v>
      </c>
      <c r="H45" s="148">
        <f t="shared" si="19"/>
        <v>0</v>
      </c>
      <c r="I45" s="148">
        <f t="shared" si="19"/>
        <v>0</v>
      </c>
      <c r="J45" s="148">
        <f t="shared" si="19"/>
        <v>0</v>
      </c>
      <c r="K45" s="148">
        <f t="shared" si="19"/>
        <v>0</v>
      </c>
      <c r="L45" s="148">
        <f t="shared" si="19"/>
        <v>0</v>
      </c>
      <c r="M45" s="148">
        <f t="shared" si="19"/>
        <v>0</v>
      </c>
      <c r="N45" s="148">
        <f t="shared" si="19"/>
        <v>0</v>
      </c>
      <c r="O45" s="148">
        <f t="shared" si="19"/>
        <v>9064.8</v>
      </c>
      <c r="P45" s="138">
        <f t="shared" si="14"/>
        <v>98.47691472026072</v>
      </c>
    </row>
    <row r="46" spans="1:16" ht="12.75">
      <c r="A46" s="8"/>
      <c r="B46" s="9" t="s">
        <v>381</v>
      </c>
      <c r="C46" s="48" t="s">
        <v>98</v>
      </c>
      <c r="D46" s="48" t="s">
        <v>210</v>
      </c>
      <c r="E46" s="148">
        <v>7704</v>
      </c>
      <c r="F46" s="94">
        <v>7704</v>
      </c>
      <c r="G46" s="77"/>
      <c r="H46" s="77"/>
      <c r="I46" s="77"/>
      <c r="J46" s="77"/>
      <c r="K46" s="79"/>
      <c r="L46" s="79"/>
      <c r="M46" s="79"/>
      <c r="N46" s="79"/>
      <c r="O46" s="72">
        <v>7569</v>
      </c>
      <c r="P46" s="138">
        <f t="shared" si="14"/>
        <v>98.24766355140187</v>
      </c>
    </row>
    <row r="47" spans="1:16" ht="12.75">
      <c r="A47" s="8"/>
      <c r="B47" s="9" t="s">
        <v>382</v>
      </c>
      <c r="C47" s="48" t="s">
        <v>98</v>
      </c>
      <c r="D47" s="48" t="s">
        <v>289</v>
      </c>
      <c r="E47" s="206">
        <v>1501</v>
      </c>
      <c r="F47" s="94">
        <v>1501</v>
      </c>
      <c r="G47" s="77"/>
      <c r="H47" s="77"/>
      <c r="I47" s="77"/>
      <c r="J47" s="77"/>
      <c r="K47" s="79"/>
      <c r="L47" s="79"/>
      <c r="M47" s="79"/>
      <c r="N47" s="79"/>
      <c r="O47" s="72">
        <v>1495.8</v>
      </c>
      <c r="P47" s="138">
        <f t="shared" si="14"/>
        <v>99.65356429047301</v>
      </c>
    </row>
    <row r="48" spans="1:16" ht="12.75">
      <c r="A48" s="47" t="s">
        <v>11</v>
      </c>
      <c r="B48" s="9" t="s">
        <v>76</v>
      </c>
      <c r="C48" s="75" t="s">
        <v>47</v>
      </c>
      <c r="D48" s="35"/>
      <c r="E48" s="145">
        <f>E51+E49</f>
        <v>1001.9</v>
      </c>
      <c r="F48" s="145">
        <f aca="true" t="shared" si="20" ref="F48:O48">F51+F49</f>
        <v>1001.9</v>
      </c>
      <c r="G48" s="145">
        <f t="shared" si="20"/>
        <v>0</v>
      </c>
      <c r="H48" s="145">
        <f t="shared" si="20"/>
        <v>0</v>
      </c>
      <c r="I48" s="145">
        <f t="shared" si="20"/>
        <v>0</v>
      </c>
      <c r="J48" s="145">
        <f t="shared" si="20"/>
        <v>0</v>
      </c>
      <c r="K48" s="145">
        <f t="shared" si="20"/>
        <v>0</v>
      </c>
      <c r="L48" s="145">
        <f t="shared" si="20"/>
        <v>0</v>
      </c>
      <c r="M48" s="145">
        <f t="shared" si="20"/>
        <v>0</v>
      </c>
      <c r="N48" s="145">
        <f t="shared" si="20"/>
        <v>0</v>
      </c>
      <c r="O48" s="145">
        <f t="shared" si="20"/>
        <v>896.2</v>
      </c>
      <c r="P48" s="138">
        <f t="shared" si="14"/>
        <v>89.45004491466216</v>
      </c>
    </row>
    <row r="49" spans="1:16" ht="12.75">
      <c r="A49" s="47" t="s">
        <v>12</v>
      </c>
      <c r="B49" s="16" t="s">
        <v>383</v>
      </c>
      <c r="C49" s="75" t="s">
        <v>384</v>
      </c>
      <c r="D49" s="35"/>
      <c r="E49" s="145">
        <f>E50</f>
        <v>65</v>
      </c>
      <c r="F49" s="145">
        <f aca="true" t="shared" si="21" ref="F49:O49">F50</f>
        <v>65</v>
      </c>
      <c r="G49" s="145">
        <f t="shared" si="21"/>
        <v>0</v>
      </c>
      <c r="H49" s="145">
        <f t="shared" si="21"/>
        <v>0</v>
      </c>
      <c r="I49" s="145">
        <f t="shared" si="21"/>
        <v>0</v>
      </c>
      <c r="J49" s="145">
        <f t="shared" si="21"/>
        <v>0</v>
      </c>
      <c r="K49" s="145">
        <f t="shared" si="21"/>
        <v>0</v>
      </c>
      <c r="L49" s="145">
        <f t="shared" si="21"/>
        <v>0</v>
      </c>
      <c r="M49" s="145">
        <f t="shared" si="21"/>
        <v>0</v>
      </c>
      <c r="N49" s="145">
        <f t="shared" si="21"/>
        <v>0</v>
      </c>
      <c r="O49" s="145">
        <f t="shared" si="21"/>
        <v>65</v>
      </c>
      <c r="P49" s="138">
        <f t="shared" si="14"/>
        <v>100</v>
      </c>
    </row>
    <row r="50" spans="1:16" ht="33.75">
      <c r="A50" s="47"/>
      <c r="B50" s="9" t="s">
        <v>385</v>
      </c>
      <c r="C50" s="36" t="s">
        <v>384</v>
      </c>
      <c r="D50" s="36" t="s">
        <v>386</v>
      </c>
      <c r="E50" s="64">
        <v>65</v>
      </c>
      <c r="F50" s="64">
        <v>65</v>
      </c>
      <c r="G50" s="64"/>
      <c r="H50" s="64"/>
      <c r="I50" s="64"/>
      <c r="J50" s="64"/>
      <c r="K50" s="64"/>
      <c r="L50" s="64"/>
      <c r="M50" s="64"/>
      <c r="N50" s="64"/>
      <c r="O50" s="64">
        <v>65</v>
      </c>
      <c r="P50" s="138">
        <f t="shared" si="14"/>
        <v>100</v>
      </c>
    </row>
    <row r="51" spans="1:16" ht="12.75">
      <c r="A51" s="8" t="s">
        <v>392</v>
      </c>
      <c r="B51" s="16" t="s">
        <v>48</v>
      </c>
      <c r="C51" s="75" t="s">
        <v>41</v>
      </c>
      <c r="D51" s="48"/>
      <c r="E51" s="145">
        <f>E52+E53+E54</f>
        <v>936.9</v>
      </c>
      <c r="F51" s="145">
        <f aca="true" t="shared" si="22" ref="F51:O51">F52+F53+F54</f>
        <v>936.9</v>
      </c>
      <c r="G51" s="145">
        <f t="shared" si="22"/>
        <v>0</v>
      </c>
      <c r="H51" s="145">
        <f t="shared" si="22"/>
        <v>0</v>
      </c>
      <c r="I51" s="145">
        <f t="shared" si="22"/>
        <v>0</v>
      </c>
      <c r="J51" s="145">
        <f t="shared" si="22"/>
        <v>0</v>
      </c>
      <c r="K51" s="145">
        <f t="shared" si="22"/>
        <v>0</v>
      </c>
      <c r="L51" s="145">
        <f t="shared" si="22"/>
        <v>0</v>
      </c>
      <c r="M51" s="145">
        <f t="shared" si="22"/>
        <v>0</v>
      </c>
      <c r="N51" s="145">
        <f t="shared" si="22"/>
        <v>0</v>
      </c>
      <c r="O51" s="145">
        <f t="shared" si="22"/>
        <v>831.2</v>
      </c>
      <c r="P51" s="138">
        <f t="shared" si="14"/>
        <v>88.71811292560572</v>
      </c>
    </row>
    <row r="52" spans="1:16" ht="21.75" customHeight="1">
      <c r="A52" s="8" t="s">
        <v>393</v>
      </c>
      <c r="B52" s="9" t="s">
        <v>138</v>
      </c>
      <c r="C52" s="66" t="s">
        <v>41</v>
      </c>
      <c r="D52" s="66" t="s">
        <v>139</v>
      </c>
      <c r="E52" s="148">
        <v>333.5</v>
      </c>
      <c r="F52" s="94">
        <v>333.5</v>
      </c>
      <c r="G52" s="77"/>
      <c r="H52" s="77"/>
      <c r="I52" s="77"/>
      <c r="J52" s="77"/>
      <c r="K52" s="79"/>
      <c r="L52" s="79"/>
      <c r="M52" s="79"/>
      <c r="N52" s="79"/>
      <c r="O52" s="72">
        <v>234.3</v>
      </c>
      <c r="P52" s="138">
        <f t="shared" si="14"/>
        <v>70.25487256371814</v>
      </c>
    </row>
    <row r="53" spans="1:16" ht="22.5">
      <c r="A53" s="8" t="s">
        <v>394</v>
      </c>
      <c r="B53" s="9" t="s">
        <v>231</v>
      </c>
      <c r="C53" s="48" t="s">
        <v>41</v>
      </c>
      <c r="D53" s="66" t="s">
        <v>140</v>
      </c>
      <c r="E53" s="146">
        <v>516</v>
      </c>
      <c r="F53" s="63">
        <v>516</v>
      </c>
      <c r="G53" s="18"/>
      <c r="H53" s="18"/>
      <c r="I53" s="18"/>
      <c r="J53" s="18"/>
      <c r="K53" s="72"/>
      <c r="L53" s="72"/>
      <c r="M53" s="72"/>
      <c r="N53" s="72"/>
      <c r="O53" s="72">
        <v>510.1</v>
      </c>
      <c r="P53" s="138">
        <f t="shared" si="14"/>
        <v>98.85658914728683</v>
      </c>
    </row>
    <row r="54" spans="1:16" ht="22.5">
      <c r="A54" s="8" t="s">
        <v>395</v>
      </c>
      <c r="B54" s="9" t="s">
        <v>387</v>
      </c>
      <c r="C54" s="48" t="s">
        <v>41</v>
      </c>
      <c r="D54" s="66" t="s">
        <v>123</v>
      </c>
      <c r="E54" s="146">
        <v>87.4</v>
      </c>
      <c r="F54" s="63">
        <v>87.4</v>
      </c>
      <c r="G54" s="18"/>
      <c r="H54" s="18"/>
      <c r="I54" s="18"/>
      <c r="J54" s="18"/>
      <c r="K54" s="72"/>
      <c r="L54" s="72"/>
      <c r="M54" s="72"/>
      <c r="N54" s="72"/>
      <c r="O54" s="72">
        <v>86.8</v>
      </c>
      <c r="P54" s="138">
        <f t="shared" si="14"/>
        <v>99.31350114416475</v>
      </c>
    </row>
    <row r="55" spans="1:16" ht="12.75">
      <c r="A55" s="15" t="s">
        <v>13</v>
      </c>
      <c r="B55" s="9" t="s">
        <v>290</v>
      </c>
      <c r="C55" s="75" t="s">
        <v>49</v>
      </c>
      <c r="D55" s="35"/>
      <c r="E55" s="145">
        <f>E56</f>
        <v>7364.4</v>
      </c>
      <c r="F55" s="145">
        <f aca="true" t="shared" si="23" ref="F55:O55">F56</f>
        <v>7364.4</v>
      </c>
      <c r="G55" s="145">
        <f t="shared" si="23"/>
        <v>0</v>
      </c>
      <c r="H55" s="145">
        <f t="shared" si="23"/>
        <v>0</v>
      </c>
      <c r="I55" s="145">
        <f t="shared" si="23"/>
        <v>0</v>
      </c>
      <c r="J55" s="145">
        <f t="shared" si="23"/>
        <v>0</v>
      </c>
      <c r="K55" s="145">
        <f t="shared" si="23"/>
        <v>0</v>
      </c>
      <c r="L55" s="145">
        <f t="shared" si="23"/>
        <v>0</v>
      </c>
      <c r="M55" s="145">
        <f t="shared" si="23"/>
        <v>0</v>
      </c>
      <c r="N55" s="145">
        <f t="shared" si="23"/>
        <v>0</v>
      </c>
      <c r="O55" s="145">
        <f t="shared" si="23"/>
        <v>6545.4</v>
      </c>
      <c r="P55" s="138">
        <f t="shared" si="14"/>
        <v>88.87893107381457</v>
      </c>
    </row>
    <row r="56" spans="1:16" ht="12.75">
      <c r="A56" s="8" t="s">
        <v>14</v>
      </c>
      <c r="B56" s="16" t="s">
        <v>50</v>
      </c>
      <c r="C56" s="75" t="s">
        <v>42</v>
      </c>
      <c r="D56" s="48"/>
      <c r="E56" s="145">
        <f>E57+E58</f>
        <v>7364.4</v>
      </c>
      <c r="F56" s="60">
        <f>F57+F58</f>
        <v>7364.4</v>
      </c>
      <c r="G56" s="60">
        <f aca="true" t="shared" si="24" ref="G56:O56">G57+G58</f>
        <v>0</v>
      </c>
      <c r="H56" s="60">
        <f t="shared" si="24"/>
        <v>0</v>
      </c>
      <c r="I56" s="60">
        <f t="shared" si="24"/>
        <v>0</v>
      </c>
      <c r="J56" s="60">
        <f t="shared" si="24"/>
        <v>0</v>
      </c>
      <c r="K56" s="60">
        <f t="shared" si="24"/>
        <v>0</v>
      </c>
      <c r="L56" s="60">
        <f t="shared" si="24"/>
        <v>0</v>
      </c>
      <c r="M56" s="60">
        <f t="shared" si="24"/>
        <v>0</v>
      </c>
      <c r="N56" s="60">
        <f t="shared" si="24"/>
        <v>0</v>
      </c>
      <c r="O56" s="60">
        <f t="shared" si="24"/>
        <v>6545.4</v>
      </c>
      <c r="P56" s="138">
        <f t="shared" si="14"/>
        <v>88.87893107381457</v>
      </c>
    </row>
    <row r="57" spans="1:16" ht="22.5">
      <c r="A57" s="8" t="s">
        <v>84</v>
      </c>
      <c r="B57" s="9" t="s">
        <v>291</v>
      </c>
      <c r="C57" s="36" t="s">
        <v>42</v>
      </c>
      <c r="D57" s="48" t="s">
        <v>396</v>
      </c>
      <c r="E57" s="146">
        <v>5114.7</v>
      </c>
      <c r="F57" s="63">
        <v>5114.7</v>
      </c>
      <c r="G57" s="18"/>
      <c r="H57" s="18"/>
      <c r="I57" s="18"/>
      <c r="J57" s="18"/>
      <c r="K57" s="73"/>
      <c r="L57" s="73"/>
      <c r="M57" s="73"/>
      <c r="N57" s="73"/>
      <c r="O57" s="72">
        <v>4727.3</v>
      </c>
      <c r="P57" s="138">
        <f t="shared" si="14"/>
        <v>92.4257532211078</v>
      </c>
    </row>
    <row r="58" spans="1:16" ht="24.75" customHeight="1">
      <c r="A58" s="54" t="s">
        <v>272</v>
      </c>
      <c r="B58" s="9" t="s">
        <v>292</v>
      </c>
      <c r="C58" s="48" t="s">
        <v>42</v>
      </c>
      <c r="D58" s="66" t="s">
        <v>397</v>
      </c>
      <c r="E58" s="146">
        <v>2249.7</v>
      </c>
      <c r="F58" s="63">
        <v>2249.7</v>
      </c>
      <c r="G58" s="18"/>
      <c r="H58" s="18"/>
      <c r="I58" s="18"/>
      <c r="J58" s="18"/>
      <c r="K58" s="72"/>
      <c r="L58" s="72"/>
      <c r="M58" s="72"/>
      <c r="N58" s="72"/>
      <c r="O58" s="72">
        <v>1818.1</v>
      </c>
      <c r="P58" s="138">
        <f t="shared" si="14"/>
        <v>80.8152198070854</v>
      </c>
    </row>
    <row r="59" spans="1:16" ht="12.75">
      <c r="A59" s="47" t="s">
        <v>99</v>
      </c>
      <c r="B59" s="9" t="s">
        <v>77</v>
      </c>
      <c r="C59" s="75" t="s">
        <v>51</v>
      </c>
      <c r="D59" s="35"/>
      <c r="E59" s="145">
        <f>E62+E60</f>
        <v>13234.999999999998</v>
      </c>
      <c r="F59" s="145">
        <f aca="true" t="shared" si="25" ref="F59:O59">F62+F60</f>
        <v>13579.1</v>
      </c>
      <c r="G59" s="145">
        <f t="shared" si="25"/>
        <v>0</v>
      </c>
      <c r="H59" s="145">
        <f t="shared" si="25"/>
        <v>0</v>
      </c>
      <c r="I59" s="145">
        <f t="shared" si="25"/>
        <v>0</v>
      </c>
      <c r="J59" s="145">
        <f t="shared" si="25"/>
        <v>0</v>
      </c>
      <c r="K59" s="145">
        <f t="shared" si="25"/>
        <v>0</v>
      </c>
      <c r="L59" s="145">
        <f t="shared" si="25"/>
        <v>0</v>
      </c>
      <c r="M59" s="145">
        <f t="shared" si="25"/>
        <v>0</v>
      </c>
      <c r="N59" s="145">
        <f t="shared" si="25"/>
        <v>0</v>
      </c>
      <c r="O59" s="145">
        <f t="shared" si="25"/>
        <v>13488.099999999999</v>
      </c>
      <c r="P59" s="138">
        <f t="shared" si="14"/>
        <v>99.32985249390607</v>
      </c>
    </row>
    <row r="60" spans="1:16" ht="12.75">
      <c r="A60" s="47" t="s">
        <v>100</v>
      </c>
      <c r="B60" s="207" t="s">
        <v>324</v>
      </c>
      <c r="C60" s="104" t="s">
        <v>325</v>
      </c>
      <c r="D60" s="209"/>
      <c r="E60" s="149" t="str">
        <f>E61</f>
        <v>172,4</v>
      </c>
      <c r="F60" s="149">
        <f aca="true" t="shared" si="26" ref="F60:O60">F61</f>
        <v>172.4</v>
      </c>
      <c r="G60" s="149">
        <f t="shared" si="26"/>
        <v>0</v>
      </c>
      <c r="H60" s="149">
        <f t="shared" si="26"/>
        <v>0</v>
      </c>
      <c r="I60" s="149">
        <f t="shared" si="26"/>
        <v>0</v>
      </c>
      <c r="J60" s="149">
        <f t="shared" si="26"/>
        <v>0</v>
      </c>
      <c r="K60" s="149">
        <f t="shared" si="26"/>
        <v>0</v>
      </c>
      <c r="L60" s="149">
        <f t="shared" si="26"/>
        <v>0</v>
      </c>
      <c r="M60" s="149">
        <f t="shared" si="26"/>
        <v>0</v>
      </c>
      <c r="N60" s="149">
        <f t="shared" si="26"/>
        <v>0</v>
      </c>
      <c r="O60" s="149">
        <f t="shared" si="26"/>
        <v>172.3</v>
      </c>
      <c r="P60" s="138">
        <f t="shared" si="14"/>
        <v>99.94199535962878</v>
      </c>
    </row>
    <row r="61" spans="1:16" ht="22.5">
      <c r="A61" s="47" t="s">
        <v>101</v>
      </c>
      <c r="B61" s="202" t="s">
        <v>326</v>
      </c>
      <c r="C61" s="74" t="s">
        <v>325</v>
      </c>
      <c r="D61" s="74" t="s">
        <v>327</v>
      </c>
      <c r="E61" s="212" t="s">
        <v>398</v>
      </c>
      <c r="F61" s="146">
        <v>172.4</v>
      </c>
      <c r="G61" s="146"/>
      <c r="H61" s="146"/>
      <c r="I61" s="146"/>
      <c r="J61" s="146"/>
      <c r="K61" s="146"/>
      <c r="L61" s="146"/>
      <c r="M61" s="146"/>
      <c r="N61" s="146"/>
      <c r="O61" s="146">
        <v>172.3</v>
      </c>
      <c r="P61" s="138">
        <f t="shared" si="14"/>
        <v>99.94199535962878</v>
      </c>
    </row>
    <row r="62" spans="1:16" ht="12.75">
      <c r="A62" s="56" t="s">
        <v>329</v>
      </c>
      <c r="B62" s="16" t="s">
        <v>96</v>
      </c>
      <c r="C62" s="89" t="s">
        <v>53</v>
      </c>
      <c r="D62" s="88"/>
      <c r="E62" s="150">
        <f>E64+E65+E63</f>
        <v>13062.599999999999</v>
      </c>
      <c r="F62" s="150">
        <f aca="true" t="shared" si="27" ref="F62:O62">F64+F65+F63</f>
        <v>13406.7</v>
      </c>
      <c r="G62" s="150">
        <f t="shared" si="27"/>
        <v>0</v>
      </c>
      <c r="H62" s="150">
        <f t="shared" si="27"/>
        <v>0</v>
      </c>
      <c r="I62" s="150">
        <f t="shared" si="27"/>
        <v>0</v>
      </c>
      <c r="J62" s="150">
        <f t="shared" si="27"/>
        <v>0</v>
      </c>
      <c r="K62" s="150">
        <f t="shared" si="27"/>
        <v>0</v>
      </c>
      <c r="L62" s="150">
        <f t="shared" si="27"/>
        <v>0</v>
      </c>
      <c r="M62" s="150">
        <f t="shared" si="27"/>
        <v>0</v>
      </c>
      <c r="N62" s="150">
        <f t="shared" si="27"/>
        <v>0</v>
      </c>
      <c r="O62" s="150">
        <f t="shared" si="27"/>
        <v>13315.8</v>
      </c>
      <c r="P62" s="138">
        <f t="shared" si="14"/>
        <v>99.32198080064444</v>
      </c>
    </row>
    <row r="63" spans="1:16" ht="12.75">
      <c r="A63" s="49" t="s">
        <v>330</v>
      </c>
      <c r="B63" s="111" t="s">
        <v>206</v>
      </c>
      <c r="C63" s="84" t="s">
        <v>53</v>
      </c>
      <c r="D63" s="84" t="s">
        <v>205</v>
      </c>
      <c r="E63" s="147">
        <v>2832.7</v>
      </c>
      <c r="F63" s="85">
        <v>2832.7</v>
      </c>
      <c r="G63" s="90"/>
      <c r="H63" s="90"/>
      <c r="I63" s="90"/>
      <c r="J63" s="90"/>
      <c r="K63" s="90"/>
      <c r="L63" s="90"/>
      <c r="M63" s="90"/>
      <c r="N63" s="90"/>
      <c r="O63" s="85">
        <v>2822.2</v>
      </c>
      <c r="P63" s="138">
        <f t="shared" si="14"/>
        <v>99.62932890881491</v>
      </c>
    </row>
    <row r="64" spans="1:16" ht="12.75">
      <c r="A64" s="49" t="s">
        <v>331</v>
      </c>
      <c r="B64" s="180" t="s">
        <v>211</v>
      </c>
      <c r="C64" s="88" t="s">
        <v>53</v>
      </c>
      <c r="D64" s="84" t="s">
        <v>212</v>
      </c>
      <c r="E64" s="147">
        <v>7225.2</v>
      </c>
      <c r="F64" s="85">
        <v>7569.3</v>
      </c>
      <c r="G64" s="86"/>
      <c r="H64" s="86"/>
      <c r="I64" s="86"/>
      <c r="J64" s="86"/>
      <c r="K64" s="87"/>
      <c r="L64" s="87"/>
      <c r="M64" s="87"/>
      <c r="N64" s="87"/>
      <c r="O64" s="87">
        <v>7518.9</v>
      </c>
      <c r="P64" s="138">
        <f t="shared" si="14"/>
        <v>99.33415243153263</v>
      </c>
    </row>
    <row r="65" spans="1:16" ht="12.75">
      <c r="A65" s="49" t="s">
        <v>332</v>
      </c>
      <c r="B65" s="180" t="s">
        <v>213</v>
      </c>
      <c r="C65" s="88" t="s">
        <v>53</v>
      </c>
      <c r="D65" s="84" t="s">
        <v>214</v>
      </c>
      <c r="E65" s="147">
        <v>3004.7</v>
      </c>
      <c r="F65" s="85">
        <v>3004.7</v>
      </c>
      <c r="G65" s="86"/>
      <c r="H65" s="86"/>
      <c r="I65" s="86"/>
      <c r="J65" s="86"/>
      <c r="K65" s="87"/>
      <c r="L65" s="87"/>
      <c r="M65" s="87"/>
      <c r="N65" s="87"/>
      <c r="O65" s="87">
        <v>2974.7</v>
      </c>
      <c r="P65" s="138">
        <f t="shared" si="14"/>
        <v>99.0015642160615</v>
      </c>
    </row>
    <row r="66" spans="1:16" ht="12.75">
      <c r="A66" s="49" t="s">
        <v>279</v>
      </c>
      <c r="B66" s="202" t="s">
        <v>274</v>
      </c>
      <c r="C66" s="104" t="s">
        <v>275</v>
      </c>
      <c r="D66" s="88"/>
      <c r="E66" s="149">
        <f>E67</f>
        <v>1175.9</v>
      </c>
      <c r="F66" s="149">
        <f aca="true" t="shared" si="28" ref="F66:O67">F67</f>
        <v>1175.9</v>
      </c>
      <c r="G66" s="149">
        <f t="shared" si="28"/>
        <v>0</v>
      </c>
      <c r="H66" s="149">
        <f t="shared" si="28"/>
        <v>0</v>
      </c>
      <c r="I66" s="149">
        <f t="shared" si="28"/>
        <v>0</v>
      </c>
      <c r="J66" s="149">
        <f t="shared" si="28"/>
        <v>0</v>
      </c>
      <c r="K66" s="149">
        <f t="shared" si="28"/>
        <v>0</v>
      </c>
      <c r="L66" s="149">
        <f t="shared" si="28"/>
        <v>0</v>
      </c>
      <c r="M66" s="149">
        <f t="shared" si="28"/>
        <v>0</v>
      </c>
      <c r="N66" s="149">
        <f t="shared" si="28"/>
        <v>0</v>
      </c>
      <c r="O66" s="149">
        <f t="shared" si="28"/>
        <v>1011.4</v>
      </c>
      <c r="P66" s="138">
        <f t="shared" si="14"/>
        <v>86.01071519687046</v>
      </c>
    </row>
    <row r="67" spans="1:16" ht="12.75">
      <c r="A67" s="49" t="s">
        <v>282</v>
      </c>
      <c r="B67" s="16" t="s">
        <v>276</v>
      </c>
      <c r="C67" s="75" t="s">
        <v>277</v>
      </c>
      <c r="D67" s="48"/>
      <c r="E67" s="149">
        <f>E68</f>
        <v>1175.9</v>
      </c>
      <c r="F67" s="149">
        <f t="shared" si="28"/>
        <v>1175.9</v>
      </c>
      <c r="G67" s="149">
        <f t="shared" si="28"/>
        <v>0</v>
      </c>
      <c r="H67" s="149">
        <f t="shared" si="28"/>
        <v>0</v>
      </c>
      <c r="I67" s="149">
        <f t="shared" si="28"/>
        <v>0</v>
      </c>
      <c r="J67" s="149">
        <f t="shared" si="28"/>
        <v>0</v>
      </c>
      <c r="K67" s="149">
        <f t="shared" si="28"/>
        <v>0</v>
      </c>
      <c r="L67" s="149">
        <f t="shared" si="28"/>
        <v>0</v>
      </c>
      <c r="M67" s="149">
        <f t="shared" si="28"/>
        <v>0</v>
      </c>
      <c r="N67" s="149">
        <f t="shared" si="28"/>
        <v>0</v>
      </c>
      <c r="O67" s="149">
        <f t="shared" si="28"/>
        <v>1011.4</v>
      </c>
      <c r="P67" s="138">
        <f t="shared" si="14"/>
        <v>86.01071519687046</v>
      </c>
    </row>
    <row r="68" spans="1:16" ht="22.5">
      <c r="A68" s="49" t="s">
        <v>284</v>
      </c>
      <c r="B68" s="9" t="s">
        <v>278</v>
      </c>
      <c r="C68" s="66" t="s">
        <v>277</v>
      </c>
      <c r="D68" s="74" t="s">
        <v>390</v>
      </c>
      <c r="E68" s="148">
        <v>1175.9</v>
      </c>
      <c r="F68" s="94">
        <v>1175.9</v>
      </c>
      <c r="G68" s="204"/>
      <c r="H68" s="204"/>
      <c r="I68" s="204"/>
      <c r="J68" s="204"/>
      <c r="K68" s="205"/>
      <c r="L68" s="205"/>
      <c r="M68" s="205"/>
      <c r="N68" s="205"/>
      <c r="O68" s="205">
        <v>1011.4</v>
      </c>
      <c r="P68" s="138">
        <f t="shared" si="14"/>
        <v>86.01071519687046</v>
      </c>
    </row>
    <row r="69" spans="1:16" ht="12.75">
      <c r="A69" s="49" t="s">
        <v>333</v>
      </c>
      <c r="B69" s="9" t="s">
        <v>280</v>
      </c>
      <c r="C69" s="104" t="s">
        <v>281</v>
      </c>
      <c r="D69" s="74"/>
      <c r="E69" s="149">
        <f>E70</f>
        <v>2500</v>
      </c>
      <c r="F69" s="149">
        <f aca="true" t="shared" si="29" ref="F69:O69">F70</f>
        <v>2500</v>
      </c>
      <c r="G69" s="149">
        <f t="shared" si="29"/>
        <v>0</v>
      </c>
      <c r="H69" s="149">
        <f t="shared" si="29"/>
        <v>0</v>
      </c>
      <c r="I69" s="149">
        <f t="shared" si="29"/>
        <v>0</v>
      </c>
      <c r="J69" s="149">
        <f t="shared" si="29"/>
        <v>0</v>
      </c>
      <c r="K69" s="149">
        <f t="shared" si="29"/>
        <v>0</v>
      </c>
      <c r="L69" s="149">
        <f t="shared" si="29"/>
        <v>0</v>
      </c>
      <c r="M69" s="149">
        <f t="shared" si="29"/>
        <v>0</v>
      </c>
      <c r="N69" s="149">
        <f t="shared" si="29"/>
        <v>0</v>
      </c>
      <c r="O69" s="149">
        <f t="shared" si="29"/>
        <v>2398.6</v>
      </c>
      <c r="P69" s="138">
        <f t="shared" si="14"/>
        <v>95.944</v>
      </c>
    </row>
    <row r="70" spans="1:16" ht="12.75">
      <c r="A70" s="49" t="s">
        <v>334</v>
      </c>
      <c r="B70" s="16" t="s">
        <v>29</v>
      </c>
      <c r="C70" s="75" t="s">
        <v>283</v>
      </c>
      <c r="D70" s="74"/>
      <c r="E70" s="149">
        <f>E71</f>
        <v>2500</v>
      </c>
      <c r="F70" s="149">
        <f aca="true" t="shared" si="30" ref="F70:O70">F71</f>
        <v>2500</v>
      </c>
      <c r="G70" s="149">
        <f t="shared" si="30"/>
        <v>0</v>
      </c>
      <c r="H70" s="149">
        <f t="shared" si="30"/>
        <v>0</v>
      </c>
      <c r="I70" s="149">
        <f t="shared" si="30"/>
        <v>0</v>
      </c>
      <c r="J70" s="149">
        <f t="shared" si="30"/>
        <v>0</v>
      </c>
      <c r="K70" s="149">
        <f t="shared" si="30"/>
        <v>0</v>
      </c>
      <c r="L70" s="149">
        <f t="shared" si="30"/>
        <v>0</v>
      </c>
      <c r="M70" s="149">
        <f t="shared" si="30"/>
        <v>0</v>
      </c>
      <c r="N70" s="149">
        <f t="shared" si="30"/>
        <v>0</v>
      </c>
      <c r="O70" s="149">
        <f t="shared" si="30"/>
        <v>2398.6</v>
      </c>
      <c r="P70" s="138">
        <f t="shared" si="14"/>
        <v>95.944</v>
      </c>
    </row>
    <row r="71" spans="1:16" ht="22.5">
      <c r="A71" s="49" t="s">
        <v>337</v>
      </c>
      <c r="B71" s="9" t="s">
        <v>285</v>
      </c>
      <c r="C71" s="66" t="s">
        <v>283</v>
      </c>
      <c r="D71" s="74" t="s">
        <v>143</v>
      </c>
      <c r="E71" s="148">
        <v>2500</v>
      </c>
      <c r="F71" s="204">
        <v>2500</v>
      </c>
      <c r="G71" s="204"/>
      <c r="H71" s="204"/>
      <c r="I71" s="204"/>
      <c r="J71" s="204"/>
      <c r="K71" s="205"/>
      <c r="L71" s="205"/>
      <c r="M71" s="205"/>
      <c r="N71" s="205"/>
      <c r="O71" s="205">
        <v>2398.6</v>
      </c>
      <c r="P71" s="138">
        <f t="shared" si="14"/>
        <v>95.944</v>
      </c>
    </row>
    <row r="72" spans="1:16" ht="12.75">
      <c r="A72" s="57"/>
      <c r="B72" s="39" t="s">
        <v>15</v>
      </c>
      <c r="C72" s="57"/>
      <c r="D72" s="57"/>
      <c r="E72" s="145">
        <f aca="true" t="shared" si="31" ref="E72:O72">E9+E25+E31+E48+E55+E59+E66+E69+E28</f>
        <v>93566.49999999997</v>
      </c>
      <c r="F72" s="145">
        <f t="shared" si="31"/>
        <v>93910.59999999998</v>
      </c>
      <c r="G72" s="145">
        <f t="shared" si="31"/>
        <v>0</v>
      </c>
      <c r="H72" s="145">
        <f t="shared" si="31"/>
        <v>0</v>
      </c>
      <c r="I72" s="145">
        <f t="shared" si="31"/>
        <v>0</v>
      </c>
      <c r="J72" s="145">
        <f t="shared" si="31"/>
        <v>0</v>
      </c>
      <c r="K72" s="145">
        <f t="shared" si="31"/>
        <v>0</v>
      </c>
      <c r="L72" s="145">
        <f t="shared" si="31"/>
        <v>0</v>
      </c>
      <c r="M72" s="145">
        <f t="shared" si="31"/>
        <v>0</v>
      </c>
      <c r="N72" s="145">
        <f t="shared" si="31"/>
        <v>0</v>
      </c>
      <c r="O72" s="145">
        <f t="shared" si="31"/>
        <v>89698.4</v>
      </c>
      <c r="P72" s="138">
        <f t="shared" si="14"/>
        <v>95.51467033540412</v>
      </c>
    </row>
  </sheetData>
  <sheetProtection/>
  <mergeCells count="5">
    <mergeCell ref="A6:J6"/>
    <mergeCell ref="A1:J1"/>
    <mergeCell ref="A3:J3"/>
    <mergeCell ref="B5:F5"/>
    <mergeCell ref="B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&amp;RПриложение 5</oddHeader>
    <oddFooter>&amp;Rстраница&amp;P из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7.125" style="10" customWidth="1"/>
    <col min="2" max="2" width="73.00390625" style="3" customWidth="1"/>
    <col min="3" max="3" width="13.75390625" style="3" customWidth="1"/>
    <col min="4" max="4" width="13.00390625" style="3" customWidth="1"/>
    <col min="5" max="6" width="6.625" style="3" hidden="1" customWidth="1"/>
    <col min="7" max="7" width="7.875" style="3" hidden="1" customWidth="1"/>
    <col min="8" max="8" width="8.125" style="3" hidden="1" customWidth="1"/>
    <col min="9" max="9" width="8.25390625" style="0" hidden="1" customWidth="1"/>
    <col min="10" max="10" width="5.125" style="0" hidden="1" customWidth="1"/>
    <col min="11" max="12" width="9.125" style="0" hidden="1" customWidth="1"/>
    <col min="13" max="13" width="13.625" style="0" customWidth="1"/>
  </cols>
  <sheetData>
    <row r="1" spans="1:8" s="2" customFormat="1" ht="15.75" customHeight="1">
      <c r="A1" s="7"/>
      <c r="B1" s="241" t="s">
        <v>167</v>
      </c>
      <c r="C1" s="241"/>
      <c r="D1" s="241"/>
      <c r="E1" s="241"/>
      <c r="F1" s="241"/>
      <c r="G1" s="241"/>
      <c r="H1" s="241"/>
    </row>
    <row r="2" spans="1:8" s="2" customFormat="1" ht="12.75" customHeight="1" hidden="1">
      <c r="A2" s="7"/>
      <c r="B2" s="42"/>
      <c r="C2" s="43"/>
      <c r="D2" s="44"/>
      <c r="E2" s="44"/>
      <c r="F2" s="44"/>
      <c r="G2" s="44"/>
      <c r="H2" s="44"/>
    </row>
    <row r="3" spans="1:9" s="2" customFormat="1" ht="25.5" customHeight="1">
      <c r="A3" s="215" t="s">
        <v>403</v>
      </c>
      <c r="B3" s="215"/>
      <c r="C3" s="215"/>
      <c r="D3" s="215"/>
      <c r="E3" s="215"/>
      <c r="F3" s="215"/>
      <c r="G3" s="215"/>
      <c r="H3" s="215"/>
      <c r="I3" s="215"/>
    </row>
    <row r="4" spans="1:8" s="2" customFormat="1" ht="23.25" customHeight="1">
      <c r="A4" s="218"/>
      <c r="B4" s="219"/>
      <c r="C4" s="219"/>
      <c r="D4" s="219"/>
      <c r="E4" s="219"/>
      <c r="F4" s="219"/>
      <c r="G4" s="219"/>
      <c r="H4" s="219"/>
    </row>
    <row r="5" spans="1:8" s="2" customFormat="1" ht="10.5" customHeight="1">
      <c r="A5" s="224"/>
      <c r="B5" s="219"/>
      <c r="C5" s="219"/>
      <c r="D5" s="44"/>
      <c r="E5" s="44"/>
      <c r="F5" s="44"/>
      <c r="G5" s="44"/>
      <c r="H5" s="44"/>
    </row>
    <row r="6" spans="1:8" s="2" customFormat="1" ht="23.25" customHeight="1">
      <c r="A6" s="216" t="s">
        <v>399</v>
      </c>
      <c r="B6" s="216"/>
      <c r="C6" s="216"/>
      <c r="D6" s="216"/>
      <c r="E6" s="216"/>
      <c r="F6" s="216"/>
      <c r="G6" s="216"/>
      <c r="H6" s="216"/>
    </row>
    <row r="7" spans="1:13" s="2" customFormat="1" ht="12.75">
      <c r="A7" s="7"/>
      <c r="B7" s="42" t="s">
        <v>146</v>
      </c>
      <c r="C7" s="43"/>
      <c r="D7" s="44"/>
      <c r="E7" s="44"/>
      <c r="F7" s="44"/>
      <c r="G7" s="44"/>
      <c r="H7" s="44"/>
      <c r="M7" s="197" t="s">
        <v>229</v>
      </c>
    </row>
    <row r="8" spans="1:13" s="2" customFormat="1" ht="54.75" customHeight="1">
      <c r="A8" s="184" t="s">
        <v>168</v>
      </c>
      <c r="B8" s="184" t="s">
        <v>169</v>
      </c>
      <c r="C8" s="184" t="s">
        <v>227</v>
      </c>
      <c r="D8" s="184" t="s">
        <v>228</v>
      </c>
      <c r="E8" s="185" t="s">
        <v>16</v>
      </c>
      <c r="F8" s="185" t="s">
        <v>17</v>
      </c>
      <c r="G8" s="185" t="s">
        <v>18</v>
      </c>
      <c r="H8" s="185" t="s">
        <v>19</v>
      </c>
      <c r="I8" s="68" t="s">
        <v>85</v>
      </c>
      <c r="J8" s="68" t="s">
        <v>86</v>
      </c>
      <c r="K8" s="68" t="s">
        <v>87</v>
      </c>
      <c r="L8" s="68" t="s">
        <v>88</v>
      </c>
      <c r="M8" s="186" t="s">
        <v>170</v>
      </c>
    </row>
    <row r="9" spans="1:13" s="2" customFormat="1" ht="36.75" customHeight="1">
      <c r="A9" s="163" t="s">
        <v>171</v>
      </c>
      <c r="B9" s="152" t="s">
        <v>224</v>
      </c>
      <c r="C9" s="193">
        <v>-93566.5</v>
      </c>
      <c r="D9" s="193">
        <v>-88761.7</v>
      </c>
      <c r="E9" s="189"/>
      <c r="F9" s="189"/>
      <c r="G9" s="189"/>
      <c r="H9" s="189"/>
      <c r="I9" s="194" t="e">
        <f>SUM(I10,I15,#REF!,#REF!,#REF!)</f>
        <v>#REF!</v>
      </c>
      <c r="J9" s="194" t="e">
        <f>SUM(J10,J15,#REF!,#REF!,#REF!)</f>
        <v>#REF!</v>
      </c>
      <c r="K9" s="194" t="e">
        <f>SUM(K10,K15,#REF!,#REF!,#REF!)</f>
        <v>#REF!</v>
      </c>
      <c r="L9" s="194" t="e">
        <f>SUM(L10,L15,#REF!,#REF!,#REF!)</f>
        <v>#REF!</v>
      </c>
      <c r="M9" s="195">
        <f>C9-D9</f>
        <v>-4804.800000000003</v>
      </c>
    </row>
    <row r="10" spans="1:13" s="2" customFormat="1" ht="36">
      <c r="A10" s="163" t="s">
        <v>172</v>
      </c>
      <c r="B10" s="152" t="s">
        <v>226</v>
      </c>
      <c r="C10" s="193">
        <v>93910.6</v>
      </c>
      <c r="D10" s="193">
        <v>89698.4</v>
      </c>
      <c r="E10" s="193">
        <f>SUM(E11,E14)</f>
        <v>1400</v>
      </c>
      <c r="F10" s="193">
        <f>SUM(F11,F14)</f>
        <v>5990</v>
      </c>
      <c r="G10" s="193">
        <f>SUM(G11,G14)</f>
        <v>4730</v>
      </c>
      <c r="H10" s="193">
        <f>SUM(H11,H14)</f>
        <v>4030</v>
      </c>
      <c r="I10" s="195">
        <f>I11+I14</f>
        <v>4335</v>
      </c>
      <c r="J10" s="195">
        <f>J11+J14</f>
        <v>9065</v>
      </c>
      <c r="K10" s="195">
        <f>K11+K14</f>
        <v>4430</v>
      </c>
      <c r="L10" s="195">
        <f>L11+L14</f>
        <v>3520</v>
      </c>
      <c r="M10" s="195">
        <f>C10-D10</f>
        <v>4212.200000000012</v>
      </c>
    </row>
    <row r="11" spans="1:13" s="2" customFormat="1" ht="20.25" customHeight="1">
      <c r="A11" s="41"/>
      <c r="B11" s="6" t="s">
        <v>173</v>
      </c>
      <c r="C11" s="187">
        <f>C9+C10</f>
        <v>344.1000000000058</v>
      </c>
      <c r="D11" s="187">
        <f>D9+D10</f>
        <v>936.6999999999971</v>
      </c>
      <c r="E11" s="188">
        <f aca="true" t="shared" si="0" ref="E11:L11">E12+E13</f>
        <v>600</v>
      </c>
      <c r="F11" s="188">
        <f t="shared" si="0"/>
        <v>4090</v>
      </c>
      <c r="G11" s="188">
        <f t="shared" si="0"/>
        <v>3230</v>
      </c>
      <c r="H11" s="188">
        <f t="shared" si="0"/>
        <v>2430</v>
      </c>
      <c r="I11" s="198">
        <f t="shared" si="0"/>
        <v>1435</v>
      </c>
      <c r="J11" s="198">
        <f t="shared" si="0"/>
        <v>3065</v>
      </c>
      <c r="K11" s="198">
        <f t="shared" si="0"/>
        <v>1600</v>
      </c>
      <c r="L11" s="198">
        <f t="shared" si="0"/>
        <v>1300</v>
      </c>
      <c r="M11" s="199">
        <f>M9+M10</f>
        <v>-592.5999999999913</v>
      </c>
    </row>
    <row r="12" spans="1:13" s="2" customFormat="1" ht="12.75">
      <c r="A12" s="154"/>
      <c r="B12" s="155"/>
      <c r="C12" s="156"/>
      <c r="D12" s="156"/>
      <c r="E12" s="157">
        <v>400</v>
      </c>
      <c r="F12" s="157">
        <v>2850</v>
      </c>
      <c r="G12" s="157">
        <v>2600</v>
      </c>
      <c r="H12" s="157">
        <v>2100</v>
      </c>
      <c r="I12" s="158">
        <f>1100+100</f>
        <v>1200</v>
      </c>
      <c r="J12" s="158">
        <f>1240+300+60+400+500</f>
        <v>2500</v>
      </c>
      <c r="K12" s="158">
        <f>1218.5+281.5-200</f>
        <v>1300</v>
      </c>
      <c r="L12" s="158">
        <f>1500+100-200-500</f>
        <v>900</v>
      </c>
      <c r="M12" s="159"/>
    </row>
    <row r="13" spans="1:13" s="2" customFormat="1" ht="12.75">
      <c r="A13" s="154"/>
      <c r="B13" s="155"/>
      <c r="C13" s="156"/>
      <c r="D13" s="156"/>
      <c r="E13" s="157">
        <v>200</v>
      </c>
      <c r="F13" s="157">
        <v>1240</v>
      </c>
      <c r="G13" s="157">
        <v>630</v>
      </c>
      <c r="H13" s="157">
        <v>330</v>
      </c>
      <c r="I13" s="158">
        <f>120+20+110-15</f>
        <v>235</v>
      </c>
      <c r="J13" s="158">
        <f>430+70+15+50</f>
        <v>565</v>
      </c>
      <c r="K13" s="158">
        <f>327.5+22.5-50</f>
        <v>300</v>
      </c>
      <c r="L13" s="158">
        <v>400</v>
      </c>
      <c r="M13" s="159"/>
    </row>
    <row r="14" spans="1:13" s="2" customFormat="1" ht="12.75">
      <c r="A14" s="154"/>
      <c r="B14" s="155"/>
      <c r="C14" s="156"/>
      <c r="D14" s="156"/>
      <c r="E14" s="157">
        <v>800</v>
      </c>
      <c r="F14" s="157">
        <v>1900</v>
      </c>
      <c r="G14" s="157">
        <v>1500</v>
      </c>
      <c r="H14" s="157">
        <v>1600</v>
      </c>
      <c r="I14" s="158">
        <v>2900</v>
      </c>
      <c r="J14" s="158">
        <f>3490+340+550+620+1000</f>
        <v>6000</v>
      </c>
      <c r="K14" s="158">
        <f>3038+340+2-550</f>
        <v>2830</v>
      </c>
      <c r="L14" s="158">
        <f>3500+340-620-1000</f>
        <v>2220</v>
      </c>
      <c r="M14" s="159"/>
    </row>
    <row r="15" spans="1:13" s="2" customFormat="1" ht="12.75">
      <c r="A15" s="160"/>
      <c r="B15" s="155"/>
      <c r="C15" s="156"/>
      <c r="D15" s="156"/>
      <c r="E15" s="157">
        <f aca="true" t="shared" si="1" ref="E15:H16">E16</f>
        <v>200</v>
      </c>
      <c r="F15" s="157">
        <f t="shared" si="1"/>
        <v>120</v>
      </c>
      <c r="G15" s="157">
        <f t="shared" si="1"/>
        <v>3350</v>
      </c>
      <c r="H15" s="157">
        <f t="shared" si="1"/>
        <v>1200</v>
      </c>
      <c r="I15" s="158">
        <f>I16</f>
        <v>1030</v>
      </c>
      <c r="J15" s="158">
        <f aca="true" t="shared" si="2" ref="J15:L16">J16</f>
        <v>2028.5</v>
      </c>
      <c r="K15" s="158">
        <f t="shared" si="2"/>
        <v>8841.5</v>
      </c>
      <c r="L15" s="158">
        <f t="shared" si="2"/>
        <v>2200</v>
      </c>
      <c r="M15" s="159"/>
    </row>
    <row r="16" spans="1:13" s="2" customFormat="1" ht="12.75">
      <c r="A16" s="154"/>
      <c r="B16" s="155"/>
      <c r="C16" s="156"/>
      <c r="D16" s="156"/>
      <c r="E16" s="157">
        <f t="shared" si="1"/>
        <v>200</v>
      </c>
      <c r="F16" s="157">
        <f t="shared" si="1"/>
        <v>120</v>
      </c>
      <c r="G16" s="157">
        <f t="shared" si="1"/>
        <v>3350</v>
      </c>
      <c r="H16" s="157">
        <f t="shared" si="1"/>
        <v>1200</v>
      </c>
      <c r="I16" s="158">
        <f>I17</f>
        <v>1030</v>
      </c>
      <c r="J16" s="158">
        <f t="shared" si="2"/>
        <v>2028.5</v>
      </c>
      <c r="K16" s="158">
        <f t="shared" si="2"/>
        <v>8841.5</v>
      </c>
      <c r="L16" s="158">
        <f t="shared" si="2"/>
        <v>2200</v>
      </c>
      <c r="M16" s="159"/>
    </row>
    <row r="17" spans="1:13" s="2" customFormat="1" ht="12.75">
      <c r="A17" s="154"/>
      <c r="B17" s="155"/>
      <c r="C17" s="156"/>
      <c r="D17" s="156"/>
      <c r="E17" s="157">
        <v>200</v>
      </c>
      <c r="F17" s="157">
        <v>120</v>
      </c>
      <c r="G17" s="157">
        <v>3350</v>
      </c>
      <c r="H17" s="157">
        <v>1200</v>
      </c>
      <c r="I17" s="158">
        <f>1015+15</f>
        <v>1030</v>
      </c>
      <c r="J17" s="158">
        <f>520+50+85+873.5+500</f>
        <v>2028.5</v>
      </c>
      <c r="K17" s="158">
        <f>9715-873.5</f>
        <v>8841.5</v>
      </c>
      <c r="L17" s="158">
        <f>2700-500</f>
        <v>2200</v>
      </c>
      <c r="M17" s="159"/>
    </row>
    <row r="18" spans="1:17" ht="12.75">
      <c r="A18" s="19"/>
      <c r="B18" s="20"/>
      <c r="C18" s="100"/>
      <c r="D18" s="100"/>
      <c r="E18" s="22"/>
      <c r="F18" s="22"/>
      <c r="G18" s="22"/>
      <c r="H18" s="22"/>
      <c r="I18" s="103"/>
      <c r="J18" s="103"/>
      <c r="K18" s="103"/>
      <c r="L18" s="103"/>
      <c r="M18" s="22"/>
      <c r="N18" s="22"/>
      <c r="O18" s="22"/>
      <c r="P18" s="22"/>
      <c r="Q18" s="22"/>
    </row>
    <row r="19" spans="1:8" ht="12.75">
      <c r="A19" s="19"/>
      <c r="B19" s="217"/>
      <c r="C19" s="217"/>
      <c r="D19" s="217"/>
      <c r="E19" s="217"/>
      <c r="F19" s="217"/>
      <c r="G19" s="217"/>
      <c r="H19" s="217"/>
    </row>
    <row r="20" spans="1:8" ht="27.75" customHeight="1">
      <c r="A20" s="19"/>
      <c r="B20" s="23"/>
      <c r="C20" s="23"/>
      <c r="D20" s="23"/>
      <c r="E20" s="23"/>
      <c r="F20" s="23"/>
      <c r="G20" s="23"/>
      <c r="H20" s="23"/>
    </row>
    <row r="21" spans="1:8" ht="25.5" customHeight="1">
      <c r="A21" s="222"/>
      <c r="B21" s="223"/>
      <c r="C21" s="223"/>
      <c r="D21" s="223"/>
      <c r="E21" s="223"/>
      <c r="F21" s="223"/>
      <c r="G21" s="223"/>
      <c r="H21" s="223"/>
    </row>
    <row r="22" spans="1:9" ht="24.75" customHeight="1">
      <c r="A22" s="220"/>
      <c r="B22" s="221"/>
      <c r="C22" s="221"/>
      <c r="D22" s="221"/>
      <c r="E22" s="116"/>
      <c r="F22" s="116"/>
      <c r="G22" s="116"/>
      <c r="H22" s="116"/>
      <c r="I22" s="116"/>
    </row>
    <row r="23" spans="1:9" ht="25.5" customHeight="1">
      <c r="A23" s="220"/>
      <c r="B23" s="221"/>
      <c r="C23" s="221"/>
      <c r="D23" s="221"/>
      <c r="E23" s="221"/>
      <c r="F23" s="221"/>
      <c r="G23" s="221"/>
      <c r="H23" s="221"/>
      <c r="I23" s="221"/>
    </row>
    <row r="24" spans="1:9" ht="25.5" customHeight="1">
      <c r="A24" s="225"/>
      <c r="B24" s="226"/>
      <c r="C24" s="226"/>
      <c r="D24" s="117"/>
      <c r="E24" s="117"/>
      <c r="F24" s="117"/>
      <c r="G24" s="117"/>
      <c r="H24" s="117"/>
      <c r="I24" s="117"/>
    </row>
    <row r="25" spans="1:9" ht="25.5" customHeight="1">
      <c r="A25" s="225"/>
      <c r="B25" s="226"/>
      <c r="C25" s="226"/>
      <c r="D25" s="117"/>
      <c r="E25" s="117"/>
      <c r="F25" s="117"/>
      <c r="G25" s="117"/>
      <c r="H25" s="117"/>
      <c r="I25" s="117"/>
    </row>
    <row r="26" spans="1:8" ht="12.75">
      <c r="A26" s="19"/>
      <c r="B26" s="24"/>
      <c r="C26" s="21"/>
      <c r="D26" s="22"/>
      <c r="E26" s="22"/>
      <c r="F26" s="22"/>
      <c r="G26" s="22"/>
      <c r="H26" s="22"/>
    </row>
    <row r="27" spans="1:8" ht="12.75">
      <c r="A27" s="25"/>
      <c r="B27" s="26"/>
      <c r="C27" s="27"/>
      <c r="D27" s="28"/>
      <c r="E27" s="28"/>
      <c r="F27" s="28"/>
      <c r="G27" s="28"/>
      <c r="H27" s="28"/>
    </row>
    <row r="28" spans="1:12" ht="22.5" customHeight="1">
      <c r="A28" s="121"/>
      <c r="B28" s="122"/>
      <c r="C28" s="123"/>
      <c r="D28" s="98"/>
      <c r="E28" s="99"/>
      <c r="F28" s="14"/>
      <c r="G28" s="14"/>
      <c r="H28" s="14"/>
      <c r="I28" s="67"/>
      <c r="J28" s="67" t="s">
        <v>89</v>
      </c>
      <c r="K28" s="67" t="s">
        <v>90</v>
      </c>
      <c r="L28" s="67" t="s">
        <v>88</v>
      </c>
    </row>
    <row r="29" spans="1:12" ht="12.75">
      <c r="A29" s="27"/>
      <c r="B29" s="26"/>
      <c r="C29" s="101"/>
      <c r="D29" s="101"/>
      <c r="E29" s="97"/>
      <c r="F29" s="61"/>
      <c r="G29" s="61"/>
      <c r="H29" s="61"/>
      <c r="I29" s="61"/>
      <c r="J29" s="61">
        <f>вед!N116-доходы!J50</f>
        <v>-14080.1</v>
      </c>
      <c r="K29" s="61">
        <f>вед!O116-доходы!K50</f>
        <v>-15719.8</v>
      </c>
      <c r="L29" s="61">
        <f>вед!P116-доходы!L50</f>
        <v>-7916</v>
      </c>
    </row>
    <row r="30" spans="4:8" ht="12.75">
      <c r="D30" s="40"/>
      <c r="E30" s="40"/>
      <c r="F30" s="40"/>
      <c r="G30" s="40"/>
      <c r="H30" s="40"/>
    </row>
    <row r="31" spans="4:8" ht="12.75">
      <c r="D31" s="40"/>
      <c r="E31" s="40"/>
      <c r="F31" s="40"/>
      <c r="G31" s="40"/>
      <c r="H31" s="40"/>
    </row>
    <row r="32" ht="12.75">
      <c r="E32" s="40"/>
    </row>
    <row r="34" spans="6:8" ht="12.75">
      <c r="F34" s="40"/>
      <c r="G34" s="40"/>
      <c r="H34" s="40"/>
    </row>
  </sheetData>
  <sheetProtection/>
  <mergeCells count="11">
    <mergeCell ref="B1:H1"/>
    <mergeCell ref="A4:H4"/>
    <mergeCell ref="A5:C5"/>
    <mergeCell ref="A3:I3"/>
    <mergeCell ref="A25:C25"/>
    <mergeCell ref="A6:H6"/>
    <mergeCell ref="B19:H19"/>
    <mergeCell ref="A21:H21"/>
    <mergeCell ref="A22:D22"/>
    <mergeCell ref="A23:I23"/>
    <mergeCell ref="A24:C24"/>
  </mergeCells>
  <printOptions/>
  <pageMargins left="0.43" right="0.34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3">
      <selection activeCell="A4" sqref="A4:H4"/>
    </sheetView>
  </sheetViews>
  <sheetFormatPr defaultColWidth="9.00390625" defaultRowHeight="12.75"/>
  <cols>
    <col min="1" max="1" width="27.125" style="10" customWidth="1"/>
    <col min="2" max="2" width="73.00390625" style="3" customWidth="1"/>
    <col min="3" max="3" width="13.875" style="3" customWidth="1"/>
    <col min="4" max="4" width="13.00390625" style="3" customWidth="1"/>
    <col min="5" max="6" width="6.625" style="3" hidden="1" customWidth="1"/>
    <col min="7" max="7" width="7.875" style="3" hidden="1" customWidth="1"/>
    <col min="8" max="8" width="8.125" style="3" hidden="1" customWidth="1"/>
    <col min="9" max="9" width="8.25390625" style="0" hidden="1" customWidth="1"/>
    <col min="10" max="10" width="5.125" style="0" hidden="1" customWidth="1"/>
    <col min="11" max="12" width="9.125" style="0" hidden="1" customWidth="1"/>
    <col min="13" max="13" width="12.75390625" style="0" customWidth="1"/>
  </cols>
  <sheetData>
    <row r="1" spans="1:8" s="2" customFormat="1" ht="15.75" customHeight="1">
      <c r="A1" s="7"/>
      <c r="B1" s="241" t="s">
        <v>174</v>
      </c>
      <c r="C1" s="241"/>
      <c r="D1" s="241"/>
      <c r="E1" s="241"/>
      <c r="F1" s="241"/>
      <c r="G1" s="241"/>
      <c r="H1" s="241"/>
    </row>
    <row r="2" spans="1:8" s="2" customFormat="1" ht="12.75" customHeight="1" hidden="1">
      <c r="A2" s="7"/>
      <c r="B2" s="42"/>
      <c r="C2" s="43"/>
      <c r="D2" s="44"/>
      <c r="E2" s="44"/>
      <c r="F2" s="44"/>
      <c r="G2" s="44"/>
      <c r="H2" s="44"/>
    </row>
    <row r="3" spans="1:9" s="2" customFormat="1" ht="25.5" customHeight="1">
      <c r="A3" s="215" t="s">
        <v>404</v>
      </c>
      <c r="B3" s="215"/>
      <c r="C3" s="215"/>
      <c r="D3" s="215"/>
      <c r="E3" s="215"/>
      <c r="F3" s="215"/>
      <c r="G3" s="215"/>
      <c r="H3" s="215"/>
      <c r="I3" s="215"/>
    </row>
    <row r="4" spans="1:8" s="2" customFormat="1" ht="23.25" customHeight="1">
      <c r="A4" s="218"/>
      <c r="B4" s="219"/>
      <c r="C4" s="219"/>
      <c r="D4" s="219"/>
      <c r="E4" s="219"/>
      <c r="F4" s="219"/>
      <c r="G4" s="219"/>
      <c r="H4" s="219"/>
    </row>
    <row r="5" spans="1:8" s="2" customFormat="1" ht="10.5" customHeight="1">
      <c r="A5" s="224"/>
      <c r="B5" s="219"/>
      <c r="C5" s="219"/>
      <c r="D5" s="44"/>
      <c r="E5" s="44"/>
      <c r="F5" s="44"/>
      <c r="G5" s="44"/>
      <c r="H5" s="44"/>
    </row>
    <row r="6" spans="1:8" s="2" customFormat="1" ht="35.25" customHeight="1">
      <c r="A6" s="216" t="s">
        <v>400</v>
      </c>
      <c r="B6" s="216"/>
      <c r="C6" s="216"/>
      <c r="D6" s="216"/>
      <c r="E6" s="216"/>
      <c r="F6" s="216"/>
      <c r="G6" s="216"/>
      <c r="H6" s="216"/>
    </row>
    <row r="7" spans="1:13" s="2" customFormat="1" ht="12.75">
      <c r="A7" s="7"/>
      <c r="B7" s="42" t="s">
        <v>146</v>
      </c>
      <c r="C7" s="43"/>
      <c r="D7" s="44"/>
      <c r="E7" s="44"/>
      <c r="F7" s="44"/>
      <c r="G7" s="44"/>
      <c r="H7" s="44"/>
      <c r="M7" s="197" t="s">
        <v>229</v>
      </c>
    </row>
    <row r="8" spans="1:13" s="2" customFormat="1" ht="54.75" customHeight="1">
      <c r="A8" s="95" t="s">
        <v>175</v>
      </c>
      <c r="B8" s="184" t="s">
        <v>176</v>
      </c>
      <c r="C8" s="184" t="s">
        <v>227</v>
      </c>
      <c r="D8" s="184" t="s">
        <v>228</v>
      </c>
      <c r="E8" s="185" t="s">
        <v>16</v>
      </c>
      <c r="F8" s="185" t="s">
        <v>17</v>
      </c>
      <c r="G8" s="185" t="s">
        <v>18</v>
      </c>
      <c r="H8" s="185" t="s">
        <v>19</v>
      </c>
      <c r="I8" s="68" t="s">
        <v>85</v>
      </c>
      <c r="J8" s="68" t="s">
        <v>86</v>
      </c>
      <c r="K8" s="68" t="s">
        <v>87</v>
      </c>
      <c r="L8" s="68" t="s">
        <v>88</v>
      </c>
      <c r="M8" s="186" t="s">
        <v>170</v>
      </c>
    </row>
    <row r="9" spans="1:13" s="2" customFormat="1" ht="27.75" customHeight="1">
      <c r="A9" s="161" t="s">
        <v>178</v>
      </c>
      <c r="B9" s="153" t="s">
        <v>223</v>
      </c>
      <c r="C9" s="196">
        <f>C10+C14</f>
        <v>344.1000000000058</v>
      </c>
      <c r="D9" s="196">
        <f aca="true" t="shared" si="0" ref="D9:M9">D10+D14</f>
        <v>936.6999999999971</v>
      </c>
      <c r="E9" s="196">
        <f t="shared" si="0"/>
        <v>2200</v>
      </c>
      <c r="F9" s="196">
        <f t="shared" si="0"/>
        <v>4160</v>
      </c>
      <c r="G9" s="196">
        <f t="shared" si="0"/>
        <v>13050</v>
      </c>
      <c r="H9" s="196">
        <f t="shared" si="0"/>
        <v>6800</v>
      </c>
      <c r="I9" s="196">
        <f t="shared" si="0"/>
        <v>8890</v>
      </c>
      <c r="J9" s="196">
        <f t="shared" si="0"/>
        <v>18085.5</v>
      </c>
      <c r="K9" s="196">
        <f t="shared" si="0"/>
        <v>32184.5</v>
      </c>
      <c r="L9" s="196">
        <f t="shared" si="0"/>
        <v>11040</v>
      </c>
      <c r="M9" s="196">
        <f t="shared" si="0"/>
        <v>-592.5999999999913</v>
      </c>
    </row>
    <row r="10" spans="1:13" s="2" customFormat="1" ht="26.25" customHeight="1">
      <c r="A10" s="161" t="s">
        <v>179</v>
      </c>
      <c r="B10" s="153" t="s">
        <v>180</v>
      </c>
      <c r="C10" s="189">
        <f aca="true" t="shared" si="1" ref="C10:D12">C11</f>
        <v>-93566.5</v>
      </c>
      <c r="D10" s="189">
        <f t="shared" si="1"/>
        <v>-88761.7</v>
      </c>
      <c r="E10" s="190"/>
      <c r="F10" s="190"/>
      <c r="G10" s="190"/>
      <c r="H10" s="190"/>
      <c r="I10" s="191"/>
      <c r="J10" s="191"/>
      <c r="K10" s="191"/>
      <c r="L10" s="191"/>
      <c r="M10" s="192">
        <f aca="true" t="shared" si="2" ref="M10:M17">C10-D10</f>
        <v>-4804.800000000003</v>
      </c>
    </row>
    <row r="11" spans="1:13" s="2" customFormat="1" ht="28.5" customHeight="1">
      <c r="A11" s="161" t="s">
        <v>182</v>
      </c>
      <c r="B11" s="153" t="s">
        <v>181</v>
      </c>
      <c r="C11" s="189">
        <f t="shared" si="1"/>
        <v>-93566.5</v>
      </c>
      <c r="D11" s="189">
        <f t="shared" si="1"/>
        <v>-88761.7</v>
      </c>
      <c r="E11" s="190"/>
      <c r="F11" s="190"/>
      <c r="G11" s="190"/>
      <c r="H11" s="190"/>
      <c r="I11" s="191"/>
      <c r="J11" s="191"/>
      <c r="K11" s="191"/>
      <c r="L11" s="191"/>
      <c r="M11" s="192">
        <f t="shared" si="2"/>
        <v>-4804.800000000003</v>
      </c>
    </row>
    <row r="12" spans="1:13" s="2" customFormat="1" ht="22.5" customHeight="1">
      <c r="A12" s="161" t="s">
        <v>183</v>
      </c>
      <c r="B12" s="153" t="s">
        <v>184</v>
      </c>
      <c r="C12" s="189">
        <f t="shared" si="1"/>
        <v>-93566.5</v>
      </c>
      <c r="D12" s="189">
        <f t="shared" si="1"/>
        <v>-88761.7</v>
      </c>
      <c r="E12" s="190"/>
      <c r="F12" s="190"/>
      <c r="G12" s="190"/>
      <c r="H12" s="190"/>
      <c r="I12" s="191"/>
      <c r="J12" s="191"/>
      <c r="K12" s="191"/>
      <c r="L12" s="191"/>
      <c r="M12" s="192">
        <f t="shared" si="2"/>
        <v>-4804.800000000003</v>
      </c>
    </row>
    <row r="13" spans="1:13" s="2" customFormat="1" ht="39.75" customHeight="1">
      <c r="A13" s="162" t="s">
        <v>177</v>
      </c>
      <c r="B13" s="152" t="s">
        <v>224</v>
      </c>
      <c r="C13" s="193">
        <v>-93566.5</v>
      </c>
      <c r="D13" s="193">
        <v>-88761.7</v>
      </c>
      <c r="E13" s="189"/>
      <c r="F13" s="189"/>
      <c r="G13" s="189"/>
      <c r="H13" s="189"/>
      <c r="I13" s="194" t="e">
        <f>SUM(I14,I19,#REF!,#REF!,#REF!)</f>
        <v>#REF!</v>
      </c>
      <c r="J13" s="194" t="e">
        <f>SUM(J14,J19,#REF!,#REF!,#REF!)</f>
        <v>#REF!</v>
      </c>
      <c r="K13" s="194" t="e">
        <f>SUM(K14,K19,#REF!,#REF!,#REF!)</f>
        <v>#REF!</v>
      </c>
      <c r="L13" s="194" t="e">
        <f>SUM(L14,L19,#REF!,#REF!,#REF!)</f>
        <v>#REF!</v>
      </c>
      <c r="M13" s="195">
        <f t="shared" si="2"/>
        <v>-4804.800000000003</v>
      </c>
    </row>
    <row r="14" spans="1:13" s="2" customFormat="1" ht="23.25" customHeight="1">
      <c r="A14" s="161" t="s">
        <v>187</v>
      </c>
      <c r="B14" s="183" t="s">
        <v>225</v>
      </c>
      <c r="C14" s="189">
        <f aca="true" t="shared" si="3" ref="C14:D16">C15</f>
        <v>93910.6</v>
      </c>
      <c r="D14" s="189">
        <f t="shared" si="3"/>
        <v>89698.4</v>
      </c>
      <c r="E14" s="189">
        <f aca="true" t="shared" si="4" ref="E14:H17">SUM(E15,E18)</f>
        <v>2200</v>
      </c>
      <c r="F14" s="189">
        <f t="shared" si="4"/>
        <v>4160</v>
      </c>
      <c r="G14" s="189">
        <f t="shared" si="4"/>
        <v>13050</v>
      </c>
      <c r="H14" s="189">
        <f t="shared" si="4"/>
        <v>6800</v>
      </c>
      <c r="I14" s="194">
        <f aca="true" t="shared" si="5" ref="I14:L17">I15+I18</f>
        <v>8890</v>
      </c>
      <c r="J14" s="194">
        <f t="shared" si="5"/>
        <v>18085.5</v>
      </c>
      <c r="K14" s="194">
        <f t="shared" si="5"/>
        <v>32184.5</v>
      </c>
      <c r="L14" s="194">
        <f t="shared" si="5"/>
        <v>11040</v>
      </c>
      <c r="M14" s="194">
        <f t="shared" si="2"/>
        <v>4212.200000000012</v>
      </c>
    </row>
    <row r="15" spans="1:13" s="2" customFormat="1" ht="20.25" customHeight="1">
      <c r="A15" s="161" t="s">
        <v>186</v>
      </c>
      <c r="B15" s="183" t="s">
        <v>188</v>
      </c>
      <c r="C15" s="189">
        <f t="shared" si="3"/>
        <v>93910.6</v>
      </c>
      <c r="D15" s="189">
        <f t="shared" si="3"/>
        <v>89698.4</v>
      </c>
      <c r="E15" s="189">
        <f t="shared" si="4"/>
        <v>1400</v>
      </c>
      <c r="F15" s="189">
        <f t="shared" si="4"/>
        <v>2260</v>
      </c>
      <c r="G15" s="189">
        <f t="shared" si="4"/>
        <v>11550</v>
      </c>
      <c r="H15" s="189">
        <f t="shared" si="4"/>
        <v>5200</v>
      </c>
      <c r="I15" s="194">
        <f t="shared" si="5"/>
        <v>5990</v>
      </c>
      <c r="J15" s="194">
        <f t="shared" si="5"/>
        <v>12085.5</v>
      </c>
      <c r="K15" s="194">
        <f t="shared" si="5"/>
        <v>29354.5</v>
      </c>
      <c r="L15" s="194">
        <f t="shared" si="5"/>
        <v>8820</v>
      </c>
      <c r="M15" s="194">
        <f t="shared" si="2"/>
        <v>4212.200000000012</v>
      </c>
    </row>
    <row r="16" spans="1:13" s="2" customFormat="1" ht="21" customHeight="1">
      <c r="A16" s="161" t="s">
        <v>189</v>
      </c>
      <c r="B16" s="183" t="s">
        <v>190</v>
      </c>
      <c r="C16" s="189">
        <f t="shared" si="3"/>
        <v>93910.6</v>
      </c>
      <c r="D16" s="189">
        <f t="shared" si="3"/>
        <v>89698.4</v>
      </c>
      <c r="E16" s="189">
        <f t="shared" si="4"/>
        <v>1200</v>
      </c>
      <c r="F16" s="189">
        <f t="shared" si="4"/>
        <v>2140</v>
      </c>
      <c r="G16" s="189">
        <f t="shared" si="4"/>
        <v>8200</v>
      </c>
      <c r="H16" s="189">
        <f t="shared" si="4"/>
        <v>4000</v>
      </c>
      <c r="I16" s="194">
        <f t="shared" si="5"/>
        <v>4960</v>
      </c>
      <c r="J16" s="194">
        <f t="shared" si="5"/>
        <v>10057</v>
      </c>
      <c r="K16" s="194">
        <f t="shared" si="5"/>
        <v>20513</v>
      </c>
      <c r="L16" s="194">
        <f t="shared" si="5"/>
        <v>6620</v>
      </c>
      <c r="M16" s="194">
        <f t="shared" si="2"/>
        <v>4212.200000000012</v>
      </c>
    </row>
    <row r="17" spans="1:13" s="2" customFormat="1" ht="36">
      <c r="A17" s="162" t="s">
        <v>185</v>
      </c>
      <c r="B17" s="152" t="s">
        <v>226</v>
      </c>
      <c r="C17" s="193">
        <v>93910.6</v>
      </c>
      <c r="D17" s="193">
        <v>89698.4</v>
      </c>
      <c r="E17" s="193">
        <f t="shared" si="4"/>
        <v>1000</v>
      </c>
      <c r="F17" s="193">
        <f t="shared" si="4"/>
        <v>2020</v>
      </c>
      <c r="G17" s="193">
        <f t="shared" si="4"/>
        <v>4850</v>
      </c>
      <c r="H17" s="193">
        <f t="shared" si="4"/>
        <v>2800</v>
      </c>
      <c r="I17" s="195">
        <f t="shared" si="5"/>
        <v>3930</v>
      </c>
      <c r="J17" s="195">
        <f t="shared" si="5"/>
        <v>8028.5</v>
      </c>
      <c r="K17" s="195">
        <f t="shared" si="5"/>
        <v>11671.5</v>
      </c>
      <c r="L17" s="195">
        <f t="shared" si="5"/>
        <v>4420</v>
      </c>
      <c r="M17" s="195">
        <f t="shared" si="2"/>
        <v>4212.200000000012</v>
      </c>
    </row>
    <row r="18" spans="1:13" s="2" customFormat="1" ht="12.75">
      <c r="A18" s="154"/>
      <c r="B18" s="155"/>
      <c r="C18" s="156"/>
      <c r="D18" s="156"/>
      <c r="E18" s="157">
        <v>800</v>
      </c>
      <c r="F18" s="157">
        <v>1900</v>
      </c>
      <c r="G18" s="157">
        <v>1500</v>
      </c>
      <c r="H18" s="157">
        <v>1600</v>
      </c>
      <c r="I18" s="158">
        <v>2900</v>
      </c>
      <c r="J18" s="158">
        <f>3490+340+550+620+1000</f>
        <v>6000</v>
      </c>
      <c r="K18" s="158">
        <f>3038+340+2-550</f>
        <v>2830</v>
      </c>
      <c r="L18" s="158">
        <f>3500+340-620-1000</f>
        <v>2220</v>
      </c>
      <c r="M18" s="159"/>
    </row>
    <row r="19" spans="1:13" s="2" customFormat="1" ht="12.75">
      <c r="A19" s="160"/>
      <c r="B19" s="155"/>
      <c r="C19" s="156"/>
      <c r="D19" s="156"/>
      <c r="E19" s="157">
        <f aca="true" t="shared" si="6" ref="E19:H20">E20</f>
        <v>200</v>
      </c>
      <c r="F19" s="157">
        <f t="shared" si="6"/>
        <v>120</v>
      </c>
      <c r="G19" s="157">
        <f t="shared" si="6"/>
        <v>3350</v>
      </c>
      <c r="H19" s="157">
        <f t="shared" si="6"/>
        <v>1200</v>
      </c>
      <c r="I19" s="158">
        <f>I20</f>
        <v>1030</v>
      </c>
      <c r="J19" s="158">
        <f aca="true" t="shared" si="7" ref="J19:L20">J20</f>
        <v>2028.5</v>
      </c>
      <c r="K19" s="158">
        <f t="shared" si="7"/>
        <v>8841.5</v>
      </c>
      <c r="L19" s="158">
        <f t="shared" si="7"/>
        <v>2200</v>
      </c>
      <c r="M19" s="159"/>
    </row>
    <row r="20" spans="1:13" s="2" customFormat="1" ht="12.75">
      <c r="A20" s="154"/>
      <c r="B20" s="155"/>
      <c r="C20" s="156"/>
      <c r="D20" s="156"/>
      <c r="E20" s="157">
        <f t="shared" si="6"/>
        <v>200</v>
      </c>
      <c r="F20" s="157">
        <f t="shared" si="6"/>
        <v>120</v>
      </c>
      <c r="G20" s="157">
        <f t="shared" si="6"/>
        <v>3350</v>
      </c>
      <c r="H20" s="157">
        <f t="shared" si="6"/>
        <v>1200</v>
      </c>
      <c r="I20" s="158">
        <f>I21</f>
        <v>1030</v>
      </c>
      <c r="J20" s="158">
        <f t="shared" si="7"/>
        <v>2028.5</v>
      </c>
      <c r="K20" s="158">
        <f t="shared" si="7"/>
        <v>8841.5</v>
      </c>
      <c r="L20" s="158">
        <f t="shared" si="7"/>
        <v>2200</v>
      </c>
      <c r="M20" s="159"/>
    </row>
    <row r="21" spans="1:13" s="2" customFormat="1" ht="12.75">
      <c r="A21" s="154"/>
      <c r="B21" s="155"/>
      <c r="C21" s="156"/>
      <c r="D21" s="156"/>
      <c r="E21" s="157">
        <v>200</v>
      </c>
      <c r="F21" s="157">
        <v>120</v>
      </c>
      <c r="G21" s="157">
        <v>3350</v>
      </c>
      <c r="H21" s="157">
        <v>1200</v>
      </c>
      <c r="I21" s="158">
        <f>1015+15</f>
        <v>1030</v>
      </c>
      <c r="J21" s="158">
        <f>520+50+85+873.5+500</f>
        <v>2028.5</v>
      </c>
      <c r="K21" s="158">
        <f>9715-873.5</f>
        <v>8841.5</v>
      </c>
      <c r="L21" s="158">
        <f>2700-500</f>
        <v>2200</v>
      </c>
      <c r="M21" s="159"/>
    </row>
    <row r="22" spans="1:17" ht="12.75">
      <c r="A22" s="19"/>
      <c r="B22" s="20"/>
      <c r="C22" s="100"/>
      <c r="D22" s="100"/>
      <c r="E22" s="22"/>
      <c r="F22" s="22"/>
      <c r="G22" s="22"/>
      <c r="H22" s="22"/>
      <c r="I22" s="103"/>
      <c r="J22" s="103"/>
      <c r="K22" s="103"/>
      <c r="L22" s="103"/>
      <c r="M22" s="22"/>
      <c r="N22" s="22"/>
      <c r="O22" s="22"/>
      <c r="P22" s="22"/>
      <c r="Q22" s="22"/>
    </row>
    <row r="23" spans="1:8" ht="12.75">
      <c r="A23" s="19"/>
      <c r="B23" s="217"/>
      <c r="C23" s="217"/>
      <c r="D23" s="217"/>
      <c r="E23" s="217"/>
      <c r="F23" s="217"/>
      <c r="G23" s="217"/>
      <c r="H23" s="217"/>
    </row>
    <row r="24" spans="1:8" ht="27.75" customHeight="1">
      <c r="A24" s="19"/>
      <c r="B24" s="23"/>
      <c r="C24" s="23"/>
      <c r="D24" s="23"/>
      <c r="E24" s="23"/>
      <c r="F24" s="23"/>
      <c r="G24" s="23"/>
      <c r="H24" s="23"/>
    </row>
    <row r="25" spans="1:8" ht="25.5" customHeight="1">
      <c r="A25" s="222"/>
      <c r="B25" s="223"/>
      <c r="C25" s="223"/>
      <c r="D25" s="223"/>
      <c r="E25" s="223"/>
      <c r="F25" s="223"/>
      <c r="G25" s="223"/>
      <c r="H25" s="223"/>
    </row>
    <row r="26" spans="1:9" ht="24.75" customHeight="1">
      <c r="A26" s="220"/>
      <c r="B26" s="221"/>
      <c r="C26" s="221"/>
      <c r="D26" s="221"/>
      <c r="E26" s="116"/>
      <c r="F26" s="116"/>
      <c r="G26" s="116"/>
      <c r="H26" s="116"/>
      <c r="I26" s="116"/>
    </row>
    <row r="27" spans="1:9" ht="25.5" customHeight="1">
      <c r="A27" s="220"/>
      <c r="B27" s="221"/>
      <c r="C27" s="221"/>
      <c r="D27" s="221"/>
      <c r="E27" s="221"/>
      <c r="F27" s="221"/>
      <c r="G27" s="221"/>
      <c r="H27" s="221"/>
      <c r="I27" s="221"/>
    </row>
    <row r="28" spans="1:9" ht="25.5" customHeight="1">
      <c r="A28" s="225"/>
      <c r="B28" s="226"/>
      <c r="C28" s="226"/>
      <c r="D28" s="117"/>
      <c r="E28" s="117"/>
      <c r="F28" s="117"/>
      <c r="G28" s="117"/>
      <c r="H28" s="117"/>
      <c r="I28" s="117"/>
    </row>
    <row r="29" spans="1:9" ht="25.5" customHeight="1">
      <c r="A29" s="225"/>
      <c r="B29" s="226"/>
      <c r="C29" s="226"/>
      <c r="D29" s="117"/>
      <c r="E29" s="117"/>
      <c r="F29" s="117"/>
      <c r="G29" s="117"/>
      <c r="H29" s="117"/>
      <c r="I29" s="117"/>
    </row>
    <row r="30" spans="1:8" ht="12.75">
      <c r="A30" s="19"/>
      <c r="B30" s="24"/>
      <c r="C30" s="21"/>
      <c r="D30" s="22"/>
      <c r="E30" s="22"/>
      <c r="F30" s="22"/>
      <c r="G30" s="22"/>
      <c r="H30" s="22"/>
    </row>
    <row r="31" spans="1:8" ht="12.75">
      <c r="A31" s="25"/>
      <c r="B31" s="26"/>
      <c r="C31" s="27"/>
      <c r="D31" s="28"/>
      <c r="E31" s="28"/>
      <c r="F31" s="28"/>
      <c r="G31" s="28"/>
      <c r="H31" s="28"/>
    </row>
    <row r="32" spans="1:12" ht="22.5" customHeight="1">
      <c r="A32" s="121"/>
      <c r="B32" s="122"/>
      <c r="C32" s="123"/>
      <c r="D32" s="98"/>
      <c r="E32" s="99"/>
      <c r="F32" s="14"/>
      <c r="G32" s="14"/>
      <c r="H32" s="14"/>
      <c r="I32" s="67"/>
      <c r="J32" s="67" t="s">
        <v>89</v>
      </c>
      <c r="K32" s="67" t="s">
        <v>90</v>
      </c>
      <c r="L32" s="67" t="s">
        <v>88</v>
      </c>
    </row>
    <row r="33" spans="1:12" ht="12.75">
      <c r="A33" s="27"/>
      <c r="B33" s="26"/>
      <c r="C33" s="101"/>
      <c r="D33" s="101"/>
      <c r="E33" s="97"/>
      <c r="F33" s="61"/>
      <c r="G33" s="61"/>
      <c r="H33" s="61"/>
      <c r="I33" s="61"/>
      <c r="J33" s="61">
        <f>вед!N116-доходы!J50</f>
        <v>-14080.1</v>
      </c>
      <c r="K33" s="61">
        <f>вед!O116-доходы!K50</f>
        <v>-15719.8</v>
      </c>
      <c r="L33" s="61">
        <f>вед!P116-доходы!L50</f>
        <v>-7916</v>
      </c>
    </row>
    <row r="34" spans="4:8" ht="12.75">
      <c r="D34" s="40"/>
      <c r="E34" s="40"/>
      <c r="F34" s="40"/>
      <c r="G34" s="40"/>
      <c r="H34" s="40"/>
    </row>
    <row r="35" spans="4:8" ht="12.75">
      <c r="D35" s="40"/>
      <c r="E35" s="40"/>
      <c r="F35" s="40"/>
      <c r="G35" s="40"/>
      <c r="H35" s="40"/>
    </row>
    <row r="36" ht="12.75">
      <c r="E36" s="40"/>
    </row>
    <row r="38" spans="6:8" ht="12.75">
      <c r="F38" s="40"/>
      <c r="G38" s="40"/>
      <c r="H38" s="40"/>
    </row>
  </sheetData>
  <sheetProtection/>
  <mergeCells count="11">
    <mergeCell ref="B1:H1"/>
    <mergeCell ref="A4:H4"/>
    <mergeCell ref="A5:C5"/>
    <mergeCell ref="A3:I3"/>
    <mergeCell ref="A29:C29"/>
    <mergeCell ref="A6:H6"/>
    <mergeCell ref="B23:H23"/>
    <mergeCell ref="A25:H25"/>
    <mergeCell ref="A26:D26"/>
    <mergeCell ref="A27:I27"/>
    <mergeCell ref="A28:C28"/>
  </mergeCells>
  <printOptions/>
  <pageMargins left="0.45" right="0.41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D5" sqref="D5:G5"/>
    </sheetView>
  </sheetViews>
  <sheetFormatPr defaultColWidth="9.00390625" defaultRowHeight="12.75"/>
  <cols>
    <col min="2" max="2" width="42.75390625" style="0" customWidth="1"/>
    <col min="7" max="7" width="12.00390625" style="0" customWidth="1"/>
    <col min="8" max="8" width="12.75390625" style="0" customWidth="1"/>
    <col min="9" max="9" width="11.625" style="0" customWidth="1"/>
  </cols>
  <sheetData>
    <row r="1" ht="12.75">
      <c r="H1" s="167" t="s">
        <v>191</v>
      </c>
    </row>
    <row r="2" spans="1:7" ht="23.25" customHeight="1">
      <c r="A2" s="215" t="s">
        <v>405</v>
      </c>
      <c r="B2" s="215"/>
      <c r="C2" s="215"/>
      <c r="D2" s="215"/>
      <c r="E2" s="215"/>
      <c r="F2" s="215"/>
      <c r="G2" s="215"/>
    </row>
    <row r="3" spans="1:7" ht="15">
      <c r="A3" s="164"/>
      <c r="B3" s="164"/>
      <c r="C3" s="164"/>
      <c r="D3" s="164"/>
      <c r="E3" s="164"/>
      <c r="F3" s="164"/>
      <c r="G3" s="164"/>
    </row>
    <row r="4" spans="1:7" ht="15">
      <c r="A4" s="164"/>
      <c r="B4" s="164"/>
      <c r="C4" s="164"/>
      <c r="D4" s="164"/>
      <c r="E4" s="164"/>
      <c r="F4" s="164"/>
      <c r="G4" s="164"/>
    </row>
    <row r="5" spans="1:7" ht="15">
      <c r="A5" s="164"/>
      <c r="B5" s="164"/>
      <c r="C5" s="164"/>
      <c r="D5" s="243" t="s">
        <v>195</v>
      </c>
      <c r="E5" s="244"/>
      <c r="F5" s="244"/>
      <c r="G5" s="244"/>
    </row>
    <row r="6" spans="1:7" ht="15">
      <c r="A6" s="164"/>
      <c r="B6" s="164"/>
      <c r="C6" s="164"/>
      <c r="D6" s="164"/>
      <c r="E6" s="164"/>
      <c r="F6" s="164"/>
      <c r="G6" s="164"/>
    </row>
    <row r="7" spans="1:11" ht="15">
      <c r="A7" s="242" t="s">
        <v>192</v>
      </c>
      <c r="B7" s="242"/>
      <c r="C7" s="242"/>
      <c r="D7" s="242"/>
      <c r="E7" s="242"/>
      <c r="F7" s="242"/>
      <c r="G7" s="242"/>
      <c r="H7" s="229"/>
      <c r="I7" s="229"/>
      <c r="J7" s="229"/>
      <c r="K7" s="229"/>
    </row>
    <row r="8" spans="1:7" ht="15">
      <c r="A8" s="164"/>
      <c r="B8" s="164"/>
      <c r="C8" s="164"/>
      <c r="D8" s="164"/>
      <c r="E8" s="164"/>
      <c r="F8" s="164"/>
      <c r="G8" s="164"/>
    </row>
    <row r="9" spans="1:11" ht="15">
      <c r="A9" s="164"/>
      <c r="B9" s="242" t="s">
        <v>339</v>
      </c>
      <c r="C9" s="229"/>
      <c r="D9" s="229"/>
      <c r="E9" s="229"/>
      <c r="F9" s="229"/>
      <c r="G9" s="229"/>
      <c r="H9" s="229"/>
      <c r="I9" s="229"/>
      <c r="J9" s="229"/>
      <c r="K9" s="229"/>
    </row>
    <row r="10" spans="1:7" ht="15">
      <c r="A10" s="164"/>
      <c r="B10" s="164"/>
      <c r="C10" s="164"/>
      <c r="D10" s="164"/>
      <c r="E10" s="164"/>
      <c r="F10" s="164"/>
      <c r="G10" s="164"/>
    </row>
    <row r="11" spans="1:9" ht="15">
      <c r="A11" s="164"/>
      <c r="B11" s="164"/>
      <c r="C11" s="242"/>
      <c r="D11" s="242"/>
      <c r="E11" s="242"/>
      <c r="F11" s="242"/>
      <c r="G11" s="242"/>
      <c r="I11" s="165" t="s">
        <v>194</v>
      </c>
    </row>
    <row r="12" spans="1:9" ht="54">
      <c r="A12" s="51" t="s">
        <v>26</v>
      </c>
      <c r="B12" s="134" t="s">
        <v>159</v>
      </c>
      <c r="C12" s="51" t="s">
        <v>71</v>
      </c>
      <c r="D12" s="136" t="s">
        <v>68</v>
      </c>
      <c r="E12" s="136" t="s">
        <v>0</v>
      </c>
      <c r="F12" s="136" t="s">
        <v>69</v>
      </c>
      <c r="G12" s="52" t="s">
        <v>161</v>
      </c>
      <c r="H12" s="177" t="s">
        <v>163</v>
      </c>
      <c r="I12" s="137" t="s">
        <v>193</v>
      </c>
    </row>
    <row r="13" spans="1:9" ht="60">
      <c r="A13" s="51" t="s">
        <v>20</v>
      </c>
      <c r="B13" s="166" t="s">
        <v>232</v>
      </c>
      <c r="C13" s="112">
        <v>911</v>
      </c>
      <c r="D13" s="176"/>
      <c r="E13" s="176"/>
      <c r="F13" s="176"/>
      <c r="G13" s="178"/>
      <c r="H13" s="178"/>
      <c r="I13" s="176"/>
    </row>
    <row r="14" spans="1:9" ht="15">
      <c r="A14" s="175"/>
      <c r="B14" s="168" t="s">
        <v>70</v>
      </c>
      <c r="C14" s="169">
        <v>911</v>
      </c>
      <c r="D14" s="170" t="s">
        <v>270</v>
      </c>
      <c r="E14" s="171"/>
      <c r="F14" s="171"/>
      <c r="G14" s="179">
        <f aca="true" t="shared" si="0" ref="G14:I15">G15</f>
        <v>100</v>
      </c>
      <c r="H14" s="179">
        <f t="shared" si="0"/>
        <v>0</v>
      </c>
      <c r="I14" s="179">
        <f t="shared" si="0"/>
        <v>0</v>
      </c>
    </row>
    <row r="15" spans="1:9" ht="15">
      <c r="A15" s="175"/>
      <c r="B15" s="172" t="s">
        <v>293</v>
      </c>
      <c r="C15" s="173">
        <v>911</v>
      </c>
      <c r="D15" s="174" t="s">
        <v>270</v>
      </c>
      <c r="E15" s="174" t="s">
        <v>119</v>
      </c>
      <c r="F15" s="174"/>
      <c r="G15" s="178">
        <f t="shared" si="0"/>
        <v>100</v>
      </c>
      <c r="H15" s="178">
        <f t="shared" si="0"/>
        <v>0</v>
      </c>
      <c r="I15" s="178">
        <f t="shared" si="0"/>
        <v>0</v>
      </c>
    </row>
    <row r="16" spans="1:9" ht="15">
      <c r="A16" s="175"/>
      <c r="B16" s="172" t="s">
        <v>120</v>
      </c>
      <c r="C16" s="173">
        <v>911</v>
      </c>
      <c r="D16" s="174" t="s">
        <v>270</v>
      </c>
      <c r="E16" s="174" t="s">
        <v>119</v>
      </c>
      <c r="F16" s="174" t="s">
        <v>338</v>
      </c>
      <c r="G16" s="178">
        <v>100</v>
      </c>
      <c r="H16" s="178">
        <v>0</v>
      </c>
      <c r="I16" s="178">
        <v>0</v>
      </c>
    </row>
    <row r="17" spans="1:7" ht="15">
      <c r="A17" s="164"/>
      <c r="B17" s="164"/>
      <c r="C17" s="164"/>
      <c r="D17" s="164"/>
      <c r="E17" s="164"/>
      <c r="F17" s="164"/>
      <c r="G17" s="164"/>
    </row>
    <row r="18" spans="1:7" ht="15">
      <c r="A18" s="164"/>
      <c r="B18" s="164"/>
      <c r="C18" s="164"/>
      <c r="D18" s="164"/>
      <c r="E18" s="164"/>
      <c r="F18" s="164"/>
      <c r="G18" s="164"/>
    </row>
    <row r="19" spans="1:7" ht="15">
      <c r="A19" s="164"/>
      <c r="B19" s="164"/>
      <c r="C19" s="164"/>
      <c r="D19" s="164"/>
      <c r="E19" s="164"/>
      <c r="F19" s="164"/>
      <c r="G19" s="164"/>
    </row>
    <row r="20" spans="1:7" ht="15">
      <c r="A20" s="164"/>
      <c r="B20" s="164"/>
      <c r="C20" s="164"/>
      <c r="D20" s="164"/>
      <c r="E20" s="164"/>
      <c r="F20" s="164"/>
      <c r="G20" s="164"/>
    </row>
    <row r="21" spans="1:7" ht="15">
      <c r="A21" s="164"/>
      <c r="B21" s="164"/>
      <c r="C21" s="164"/>
      <c r="D21" s="164"/>
      <c r="E21" s="164"/>
      <c r="F21" s="164"/>
      <c r="G21" s="164"/>
    </row>
    <row r="22" spans="1:7" ht="15">
      <c r="A22" s="164"/>
      <c r="B22" s="164"/>
      <c r="C22" s="164"/>
      <c r="D22" s="164"/>
      <c r="E22" s="164"/>
      <c r="F22" s="164"/>
      <c r="G22" s="164"/>
    </row>
    <row r="23" spans="1:7" ht="15">
      <c r="A23" s="164"/>
      <c r="B23" s="164"/>
      <c r="C23" s="164"/>
      <c r="D23" s="164"/>
      <c r="E23" s="164"/>
      <c r="F23" s="164"/>
      <c r="G23" s="164"/>
    </row>
    <row r="24" spans="1:7" ht="15">
      <c r="A24" s="164"/>
      <c r="B24" s="164"/>
      <c r="C24" s="164"/>
      <c r="D24" s="164"/>
      <c r="E24" s="164"/>
      <c r="F24" s="164"/>
      <c r="G24" s="164"/>
    </row>
    <row r="25" spans="1:7" ht="15">
      <c r="A25" s="164"/>
      <c r="B25" s="164"/>
      <c r="C25" s="164"/>
      <c r="D25" s="164"/>
      <c r="E25" s="164"/>
      <c r="F25" s="164"/>
      <c r="G25" s="164"/>
    </row>
    <row r="26" spans="1:7" ht="15">
      <c r="A26" s="164"/>
      <c r="B26" s="164"/>
      <c r="C26" s="164"/>
      <c r="D26" s="164"/>
      <c r="E26" s="164"/>
      <c r="F26" s="164"/>
      <c r="G26" s="164"/>
    </row>
    <row r="27" spans="1:7" ht="15">
      <c r="A27" s="164"/>
      <c r="B27" s="164"/>
      <c r="C27" s="164"/>
      <c r="D27" s="164"/>
      <c r="E27" s="164"/>
      <c r="F27" s="164"/>
      <c r="G27" s="164"/>
    </row>
    <row r="28" spans="1:7" ht="15">
      <c r="A28" s="164"/>
      <c r="B28" s="164"/>
      <c r="C28" s="164"/>
      <c r="D28" s="164"/>
      <c r="E28" s="164"/>
      <c r="F28" s="164"/>
      <c r="G28" s="164"/>
    </row>
    <row r="29" spans="1:7" ht="15">
      <c r="A29" s="164"/>
      <c r="B29" s="164"/>
      <c r="C29" s="164"/>
      <c r="D29" s="164"/>
      <c r="E29" s="164"/>
      <c r="F29" s="164"/>
      <c r="G29" s="164"/>
    </row>
    <row r="30" spans="1:7" ht="15">
      <c r="A30" s="164"/>
      <c r="B30" s="164"/>
      <c r="C30" s="164"/>
      <c r="D30" s="164"/>
      <c r="E30" s="164"/>
      <c r="F30" s="164"/>
      <c r="G30" s="164"/>
    </row>
  </sheetData>
  <sheetProtection/>
  <mergeCells count="5">
    <mergeCell ref="A2:G2"/>
    <mergeCell ref="C11:G11"/>
    <mergeCell ref="A7:K7"/>
    <mergeCell ref="B9:K9"/>
    <mergeCell ref="D5:G5"/>
  </mergeCells>
  <printOptions/>
  <pageMargins left="1.03" right="0.54" top="0.8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BOSS</cp:lastModifiedBy>
  <cp:lastPrinted>2014-02-15T08:27:15Z</cp:lastPrinted>
  <dcterms:created xsi:type="dcterms:W3CDTF">2001-12-26T13:25:46Z</dcterms:created>
  <dcterms:modified xsi:type="dcterms:W3CDTF">2014-02-15T08:28:07Z</dcterms:modified>
  <cp:category/>
  <cp:version/>
  <cp:contentType/>
  <cp:contentStatus/>
</cp:coreProperties>
</file>