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452" windowWidth="12120" windowHeight="4620" activeTab="1"/>
  </bookViews>
  <sheets>
    <sheet name="Дох." sheetId="1" r:id="rId1"/>
    <sheet name="Вед." sheetId="2" r:id="rId2"/>
  </sheets>
  <externalReferences>
    <externalReference r:id="rId5"/>
  </externalReferences>
  <definedNames>
    <definedName name="_xlnm.Print_Titles" localSheetId="1">'Вед.'!$8:$8</definedName>
    <definedName name="_xlnm.Print_Titles" localSheetId="0">'Дох.'!$8:$8</definedName>
  </definedNames>
  <calcPr fullCalcOnLoad="1"/>
</workbook>
</file>

<file path=xl/sharedStrings.xml><?xml version="1.0" encoding="utf-8"?>
<sst xmlns="http://schemas.openxmlformats.org/spreadsheetml/2006/main" count="532" uniqueCount="291">
  <si>
    <t>1-й квартал,  тыс.руб.</t>
  </si>
  <si>
    <t>1-й квартал тыс.руб.</t>
  </si>
  <si>
    <t>3-й квартал тыс.руб.</t>
  </si>
  <si>
    <t>4-й квартал тыс.руб.</t>
  </si>
  <si>
    <t>Код</t>
  </si>
  <si>
    <t>Сумма                          (тыс. руб.)</t>
  </si>
  <si>
    <t>N  п/п</t>
  </si>
  <si>
    <t>НАИМЕНОВАНИЕ     СТАТЕЙ</t>
  </si>
  <si>
    <t>Код главного распорядителя бюджетных средств</t>
  </si>
  <si>
    <t>Код раздела,под-раздела</t>
  </si>
  <si>
    <t>Код целевой статьи</t>
  </si>
  <si>
    <t>СУММА, год.  тыс.руб.</t>
  </si>
  <si>
    <t>2-й квартал, тыс.руб.</t>
  </si>
  <si>
    <t>3-й квартал, тыс.руб.</t>
  </si>
  <si>
    <t>4-й квартал, тыс.руб.</t>
  </si>
  <si>
    <t>2-й квартал  тыс. руб.</t>
  </si>
  <si>
    <t>1.</t>
  </si>
  <si>
    <t>ОБЩЕГОСУДАРСТВЕННЫЕ ВОПРОСЫ</t>
  </si>
  <si>
    <t>911</t>
  </si>
  <si>
    <t>0100</t>
  </si>
  <si>
    <t>1.1.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</si>
  <si>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</si>
  <si>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</si>
  <si>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</si>
  <si>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1.2.1.</t>
  </si>
  <si>
    <t>Аппарат представительного органа муниципального образования</t>
  </si>
  <si>
    <t>002 04 00</t>
  </si>
  <si>
    <t>1.3.</t>
  </si>
  <si>
    <t>Функционирование Правительства Российской Федерации , высших исполнительных органов государственной власти субьектов Российской Федерации , местных администраций</t>
  </si>
  <si>
    <t>0104</t>
  </si>
  <si>
    <t>002 05 00</t>
  </si>
  <si>
    <t>Содержание и обеспечение деятельности местной администрации по решению вопросов местного значения</t>
  </si>
  <si>
    <t>002 06 01</t>
  </si>
  <si>
    <t>Резервные фонды</t>
  </si>
  <si>
    <t>0111</t>
  </si>
  <si>
    <t>070 01 00</t>
  </si>
  <si>
    <t>Другие общегосударственные вопросы</t>
  </si>
  <si>
    <t>0113</t>
  </si>
  <si>
    <t>3.</t>
  </si>
  <si>
    <t>ЖИЛИЩНО-КОММУНАЛЬНОЕ ХОЗЯЙСТВО</t>
  </si>
  <si>
    <t>0500</t>
  </si>
  <si>
    <t>3.1.</t>
  </si>
  <si>
    <t>Благоустройство</t>
  </si>
  <si>
    <t>0503</t>
  </si>
  <si>
    <t>Благоустройство внутридворовых и  придомовых территорий</t>
  </si>
  <si>
    <t>600 01 00</t>
  </si>
  <si>
    <t>Текущий ремонт придомовых территорий и территорий дворов, включая проезды и въезды, пешеходные дорожки</t>
  </si>
  <si>
    <t xml:space="preserve">600 01 01 </t>
  </si>
  <si>
    <t>Установка, содержание и ремонт ограждений газонов</t>
  </si>
  <si>
    <t>600 01 03</t>
  </si>
  <si>
    <t>600 01 04</t>
  </si>
  <si>
    <t>600 02 00</t>
  </si>
  <si>
    <t>600 02 02</t>
  </si>
  <si>
    <t>Озеленение территории муниципального образования</t>
  </si>
  <si>
    <t>600 03 00</t>
  </si>
  <si>
    <t>600 03 01</t>
  </si>
  <si>
    <t>600 04 00</t>
  </si>
  <si>
    <t>600 04 01</t>
  </si>
  <si>
    <t>600 04 02</t>
  </si>
  <si>
    <t>4.</t>
  </si>
  <si>
    <t>ОБРАЗОВАНИЕ</t>
  </si>
  <si>
    <t>0700</t>
  </si>
  <si>
    <t>4.1.</t>
  </si>
  <si>
    <t>Молодежная политика и оздоровление детей</t>
  </si>
  <si>
    <t>0707</t>
  </si>
  <si>
    <t>4.1.1.</t>
  </si>
  <si>
    <t>431 01 00</t>
  </si>
  <si>
    <t xml:space="preserve">Организация и проведение досуговых мероприятий для детей и подростков, проживающих на территории муниципального образования </t>
  </si>
  <si>
    <t>431 02 00</t>
  </si>
  <si>
    <t>5.</t>
  </si>
  <si>
    <t xml:space="preserve">КУЛЬТУРА, КИНЕМАТОГРАФИЯ </t>
  </si>
  <si>
    <t>0800</t>
  </si>
  <si>
    <t>5.1.</t>
  </si>
  <si>
    <t>Культура</t>
  </si>
  <si>
    <t>0801</t>
  </si>
  <si>
    <t>5.1.1.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</si>
  <si>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</si>
  <si>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Организация  и проведение мероприятий по сохранению и развитию местных традиций и обрядов</t>
  </si>
  <si>
    <t>6.</t>
  </si>
  <si>
    <t>СОЦИАЛЬНАЯ ПОЛИТИКА</t>
  </si>
  <si>
    <t>1000</t>
  </si>
  <si>
    <t>6.1.</t>
  </si>
  <si>
    <t>Охрана семьи и детства</t>
  </si>
  <si>
    <t>1004</t>
  </si>
  <si>
    <t>6.1.1.</t>
  </si>
  <si>
    <t>7.</t>
  </si>
  <si>
    <t xml:space="preserve">ФИЗИЧЕСКАЯ КУЛЬТУРА И СПОРТ </t>
  </si>
  <si>
    <t>1100</t>
  </si>
  <si>
    <t>7.1.</t>
  </si>
  <si>
    <t>7.1.1.</t>
  </si>
  <si>
    <t>8.</t>
  </si>
  <si>
    <t>СРЕДСТВА МАССОВОЙ ИНФОРМАЦИИ</t>
  </si>
  <si>
    <t>1200</t>
  </si>
  <si>
    <t>8.1.</t>
  </si>
  <si>
    <t>Периодическая печать и издательства</t>
  </si>
  <si>
    <t>1202</t>
  </si>
  <si>
    <t>8.1.1.</t>
  </si>
  <si>
    <t>457 01 00</t>
  </si>
  <si>
    <t>ИТОГО РАСХОДОВ</t>
  </si>
  <si>
    <t>1003</t>
  </si>
  <si>
    <t>0400</t>
  </si>
  <si>
    <t>0401</t>
  </si>
  <si>
    <t>510 01 00</t>
  </si>
  <si>
    <t>НАЦИОНАЛЬНАЯ ЭКОНОМИКА</t>
  </si>
  <si>
    <t>Общеэкономические вопросы</t>
  </si>
  <si>
    <t>Социальное обеспечение населения</t>
  </si>
  <si>
    <t>505 01 00</t>
  </si>
  <si>
    <t>Временное трудоустройство несовершеннолетних в возрасте от 14 до 18 лет в свободное от учебы время</t>
  </si>
  <si>
    <t>Расходы на предоставление доплат к пенсии лицам, замещавшим муниципальные должности и должности муниципальной службы</t>
  </si>
  <si>
    <t>МЕСТНАЯ АДМИНИСТРАЦИЯ ВНУТРИГОРОДСКОГО МУНИЦИПАЛЬНОГО ОБРАЗОВАНИЯ САНКТ-ПЕТЕРБУРГА МУНИЦИПАЛЬНЫЙ ОКРУГ ОСТРОВ ДЕКАБРИСТОВ</t>
  </si>
  <si>
    <t xml:space="preserve">Глава местной администрации </t>
  </si>
  <si>
    <t>092 02 00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</si>
  <si>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</si>
  <si>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</si>
  <si>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Благоустройство территории муниципального образования, связанное с обеспечением санитарного благополучия населения</t>
  </si>
  <si>
    <t>Ликвидация несанкционированных свалок бытовых отходов, мусора</t>
  </si>
  <si>
    <t>Озеленение  территорий зеленых насаждений внутриквартального озеленения</t>
  </si>
  <si>
    <t>600 03 03</t>
  </si>
  <si>
    <t>600 03 04</t>
  </si>
  <si>
    <t>Содержание территорий зеленых насаждений внутриквартального озеленения, ремонт расположенных на них объектов зеленых насаждений, защита зеленых насаждений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</si>
  <si>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</si>
  <si>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Прочие мероприятия в области благоустройства</t>
  </si>
  <si>
    <t>Создание зон отдыха, в т.ч. обустройство и содержание  детских площадок</t>
  </si>
  <si>
    <t>795 01 00</t>
  </si>
  <si>
    <t>487 01 00</t>
  </si>
  <si>
    <t>440 01 00</t>
  </si>
  <si>
    <t>440 02 00</t>
  </si>
  <si>
    <t>Обустройство и содержание  спортивных площадок</t>
  </si>
  <si>
    <t>Наименование источников доходов</t>
  </si>
  <si>
    <t>2-й квартал,  тыс.руб.</t>
  </si>
  <si>
    <t>3-й квартал,  тыс.руб.</t>
  </si>
  <si>
    <t>4-й квартал,  тыс.руб.</t>
  </si>
  <si>
    <t>2-й квартал тыс.руб.</t>
  </si>
  <si>
    <t>000 1 00 00000 00 0000 000</t>
  </si>
  <si>
    <t>НАЛОГОВЫЕ И НЕНАЛОГОВЫЕ ДОХОДЫ</t>
  </si>
  <si>
    <t>000 1 05 00000 00 0000 000</t>
  </si>
  <si>
    <t>НАЛОГИ 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</si>
  <si>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</si>
  <si>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</si>
  <si>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000 1 05 01010 01 0000 110</t>
  </si>
  <si>
    <t>Налог, взимаемый с налогоплательщиков, выбравших в качестве объекта налогообложения доходы</t>
  </si>
  <si>
    <t>182 1 05 01011 01 0000 110</t>
  </si>
  <si>
    <t>000 1 05  01020 01 0000 110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</si>
  <si>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</si>
  <si>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182 1 05  01021 01 0000 110</t>
  </si>
  <si>
    <t>182 1 05 01050 01 0000 110</t>
  </si>
  <si>
    <t xml:space="preserve">Минимальный налог, зачисляемый в бюджеты субъектов Российской Федерации </t>
  </si>
  <si>
    <t>000 1 05 02000 02 0000 110</t>
  </si>
  <si>
    <t xml:space="preserve">Единый налог на вмененный доход для отдельных видов деятельности </t>
  </si>
  <si>
    <t>182 1 05 02010 02 0000 110</t>
  </si>
  <si>
    <t>000 1 06 00000 00 0000 000</t>
  </si>
  <si>
    <t>НАЛОГИ  НА  ИМУЩЕСТВО</t>
  </si>
  <si>
    <t>000 1 06 01000 00 0000 110</t>
  </si>
  <si>
    <t>Налог на имущество физических лиц</t>
  </si>
  <si>
    <t>182 1 06 01010 03 0000 110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</si>
  <si>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</si>
  <si>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</si>
  <si>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</si>
  <si>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</si>
  <si>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</si>
  <si>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000 1 13 02990 00 0000 130</t>
  </si>
  <si>
    <t>Прочие доходы от компенсации затрат государства</t>
  </si>
  <si>
    <t>000 1 13 02993 03 0000 130</t>
  </si>
  <si>
    <t>867 1 13 02993 03 0100 130</t>
  </si>
  <si>
    <t>Средства, составляющие восстановительную стоимость зеленых насаждений внутриквартального 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</si>
  <si>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000 1 16 00000 00 0000 000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</si>
  <si>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</si>
  <si>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</si>
  <si>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000 1 16 90000 00 0000 140</t>
  </si>
  <si>
    <t>Прочие поступления от денежных взысканий (штрафов) и иных сумм в возмещение ущерба</t>
  </si>
  <si>
    <t>000 1 16 90030 03 0000 140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</si>
  <si>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</si>
  <si>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Штрафы за административные правонарушения в области благоустройства, предусмотренные главой 4 Закона Санкт -Петербурга "Об административных правонарушениях  в Санкт-Петербурге"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</si>
  <si>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</si>
  <si>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</si>
  <si>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</si>
  <si>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РОСИЙСКОЙ ФЕДЕРАЦИИ</t>
  </si>
  <si>
    <t>000 2 02 03000 00 0000 151</t>
  </si>
  <si>
    <t>Субвенции бюджетам субъектов Российской Федерации и муниципальных образований</t>
  </si>
  <si>
    <t>000 2 02 03024 00 0000 151</t>
  </si>
  <si>
    <t>Субвенции местным бюджетам на выполнение передаваемых полномочий субъектов Российской Федерации</t>
  </si>
  <si>
    <t>911 2 02 03024 03 0000 151</t>
  </si>
  <si>
    <t>Субвенции бюджетам внутригородских муниципальных образований городов федерального значения  Москвы и Санкт-Петербурга на выполнение  передаваемых полномочий субъектов Российской Федерации</t>
  </si>
  <si>
    <t>911 2 02 03024 03 0100 151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</si>
  <si>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</si>
  <si>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911 2 02 03024 03 0200 151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</si>
  <si>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</si>
  <si>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000 2 02 03027 00 0000 151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</si>
  <si>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</si>
  <si>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 xml:space="preserve">911 2 02 03027 03 0000 151 </t>
  </si>
  <si>
    <t>Субвенции бюджетам внутригородских муниципальных образований городов федерального значения  Москвы и Санкт-Петербурга на содержание ребенка в семье опекуна и приемной семье, а также  вознаграждение, причитающееся приемному родителю</t>
  </si>
  <si>
    <t xml:space="preserve"> 911 2 02 03027 03 0100 151 </t>
  </si>
  <si>
    <t>Субвенции бюджетам внутригородских муниципальных образований  Санкт-Петербурга на содержание ребенка в семье опекуна и приемной семье</t>
  </si>
  <si>
    <t xml:space="preserve"> 911 2 02 03027 03 0200 151 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</si>
  <si>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</si>
  <si>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ИТОГО     ДОХОДОВ</t>
  </si>
  <si>
    <t>2-й квартал тыс.руб</t>
  </si>
  <si>
    <t>3-й квартал тыс.руб</t>
  </si>
  <si>
    <t>Приложение 1</t>
  </si>
  <si>
    <t>Приложение 2</t>
  </si>
  <si>
    <t>0705</t>
  </si>
  <si>
    <t>428 01 00</t>
  </si>
  <si>
    <t>Профессиональная подготовка, переподготовка и повышение квалификации</t>
  </si>
  <si>
    <t>Прочие доходы от компенсации затрат бюджетов внутригородских муниципальных образований городов федерального значения Москвы и Санкт-Петербурга</t>
  </si>
  <si>
    <t>002 03 02</t>
  </si>
  <si>
    <t>Компенсация депутатам, осуществляющим свои полномочия на непостоянной основе</t>
  </si>
  <si>
    <t>1.1.1.</t>
  </si>
  <si>
    <t>1.3.1.</t>
  </si>
  <si>
    <t>1.3.2.</t>
  </si>
  <si>
    <t>3.1.1.</t>
  </si>
  <si>
    <t>182 1 16 06000 01 0000 140</t>
  </si>
  <si>
    <t>806 1 16 90030 03 0100 140</t>
  </si>
  <si>
    <t>847 1 16 90030 03 0100 140</t>
  </si>
  <si>
    <t xml:space="preserve">600 01 02 </t>
  </si>
  <si>
    <t>Устройство искусственных неровностей на проездах и въездах на придомовых территориях и дворовых территориях</t>
  </si>
  <si>
    <t>440 03 00</t>
  </si>
  <si>
    <t>Организация и проведение досуговых мероприятий для жителей муниципального образования</t>
  </si>
  <si>
    <t>II</t>
  </si>
  <si>
    <t>I</t>
  </si>
  <si>
    <t>Налог, взимаемый в связи с применением патентной системы налогообложения</t>
  </si>
  <si>
    <t>182 1 05 04030 02 0000 110</t>
  </si>
  <si>
    <t>Налог, взимаемый в связи с применением патентной системы налогообложения, зачисляемый в бюджеты городов федерального значения Москвы и Санкт-Петербурга</t>
  </si>
  <si>
    <t>000 1 05 04000 02 0000 110</t>
  </si>
  <si>
    <t>Расходы на выплаты персоналу в целях обеспечения выполнения функций государственными ( 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</si>
  <si>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</si>
  <si>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</si>
  <si>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</si>
  <si>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300</t>
  </si>
  <si>
    <t>Социальное обеспечение и иные выплаты населению</t>
  </si>
  <si>
    <t>Иные бюджетные ассигнования</t>
  </si>
  <si>
    <t>800</t>
  </si>
  <si>
    <t>Код вида расходов (группа)</t>
  </si>
  <si>
    <t>ВЕДОМСТВЕННАЯ СТРУКТУРА РАСХОДОВ МЕСТНОГО БЮДЖЕТА ВНУТРИГОРОДСКОГО МУНИЦИПАЛЬНОГО ОБРАЗОВАНИЯ САНКТ-ПЕТЕРБУРГА                                                                                                         МУНИЦИПАЛЬНЫЙ ОКРУГ ОСТРОВ ДЕКАБРИСТОВ НА 2015 ГОД.</t>
  </si>
  <si>
    <t>Резервный фонд местной администрации</t>
  </si>
  <si>
    <t>985</t>
  </si>
  <si>
    <t>МУНИЦИПАЛЬНЫЙ СОВЕТ ВНУТРИГОРОДСКОГО МУНИЦИПАЛЬНОГО ОБРАЗОВАНИЯ САНКТ-ПЕТЕРБУРГА МУНИЦИПАЛЬНЫЙ ОКРУГ ОСТРОВ ДЕКАБРИСТОВ</t>
  </si>
  <si>
    <t>1.1.2.</t>
  </si>
  <si>
    <t>1.1.3.</t>
  </si>
  <si>
    <t>ДОХОДЫ МЕСТНОГО БЮДЖЕТА ВНУТРИГОРОДСКОГО МУНИЦИПАЛЬНОГО ОБРАЗОВАНИЯ САНКТ-ПЕТЕРБУРГА                                                                                                         МУНИЦИПАЛЬНЫЙ ОКРУГ ОСТРОВ ДЕКАБРИСТОВ НА 2015 ГОД.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</si>
  <si>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муниципального совета муниципального образования, муниципальных служащих и работников муниципальных учреждений</t>
  </si>
  <si>
    <t>Физическая культура</t>
  </si>
  <si>
    <t>1101</t>
  </si>
  <si>
    <t>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</si>
  <si>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600 02 03</t>
  </si>
  <si>
    <t>847 1 16 90030 03 0200 140</t>
  </si>
  <si>
    <t>807 1 16 90030 03 0100 140</t>
  </si>
  <si>
    <t>002 80 10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</si>
  <si>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</si>
  <si>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002 80 31</t>
  </si>
  <si>
    <t>511 80 32</t>
  </si>
  <si>
    <t>511 80 33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</si>
  <si>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субвенции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</si>
  <si>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</si>
  <si>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</si>
  <si>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>002 03 01</t>
  </si>
  <si>
    <t>Депутаты, осуществляющие свою деятельность на постоянной основе</t>
  </si>
  <si>
    <t>600 03 05</t>
  </si>
  <si>
    <t>Организация учета зеленых насаждений внутриквартального озеленения</t>
  </si>
  <si>
    <t>600 02 01</t>
  </si>
  <si>
    <t>Оборудование контейнерных площадок на дворовых территориях</t>
  </si>
  <si>
    <t>Проведение работ по военно-патриотическому воспитанию граждан</t>
  </si>
  <si>
    <t>795 02 00</t>
  </si>
  <si>
    <t>1.3.3.</t>
  </si>
  <si>
    <t>795 03 00</t>
  </si>
  <si>
    <t>Периодические издания, учрежденные представительным органом местного самоуправления</t>
  </si>
  <si>
    <t>Штрафы за административные правонарушения в области предпринимательской деятельности, предусмотренные статьей 44 Закона Санкт -Петербурга "Об административных правонарушениях  в Санкт-Петербурге"</t>
  </si>
  <si>
    <t>2.</t>
  </si>
  <si>
    <t>2.1.</t>
  </si>
  <si>
    <t>2.1.1.</t>
  </si>
  <si>
    <t>3.1.2.</t>
  </si>
  <si>
    <t>3.1.3.</t>
  </si>
  <si>
    <t>3.1.4.</t>
  </si>
  <si>
    <t>4.2.</t>
  </si>
  <si>
    <t>4.2.1.</t>
  </si>
  <si>
    <t>4.2.2.</t>
  </si>
  <si>
    <t>4.2.3.</t>
  </si>
  <si>
    <t>5.1.2.</t>
  </si>
  <si>
    <t>5.1.3.</t>
  </si>
  <si>
    <t>6.2.</t>
  </si>
  <si>
    <t>6.2.1.</t>
  </si>
  <si>
    <t>6.2.2.</t>
  </si>
  <si>
    <t>6.2.3.</t>
  </si>
  <si>
    <t>к  Решению МС МО Остров Декабристов от  ________   №_______    "Об утверждении местного бюджета внутригородского муниципального образования Санкт-Петербурга муниципальный округ Остров Декабристов на 2015 год"</t>
  </si>
  <si>
    <t>к Решению МС МО Остров Декабристов  от _________  №_________  "Об утверждении местного бюджета внутригородского муниципального образования Санкт-Петербурга муниципальный округ Остров Декабристов на 2015 год"</t>
  </si>
  <si>
    <t>Участие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</si>
  <si>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>Участие в установленном порядке в мероприятиях  по профилактике незаконного потребления наркотических средств и психотропных веществ, наркомании в Санкт-Петербурге</t>
  </si>
  <si>
    <t>Участие в реализации мер по профилактике дорожно-транспортного травматизма на территории муниципального образования</t>
  </si>
  <si>
    <t>Уборка территорий муниципального образования</t>
  </si>
  <si>
    <t>092 03 00</t>
  </si>
  <si>
    <t>Установление официальных символов муниципального образования</t>
  </si>
  <si>
    <t>1.3.4.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</si>
</sst>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6">
    <font>
      <sz val="10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"/>
      <family val="2"/>
    </font>
    <font>
      <sz val="8"/>
      <color indexed="60"/>
      <name val="Arial"/>
      <family val="2"/>
    </font>
    <font>
      <sz val="8"/>
      <color indexed="60"/>
      <name val="Arial Cyr"/>
      <family val="0"/>
    </font>
    <font>
      <sz val="8"/>
      <color indexed="12"/>
      <name val="Arial"/>
      <family val="2"/>
    </font>
    <font>
      <sz val="8"/>
      <color indexed="12"/>
      <name val="Arial Cyr"/>
      <family val="0"/>
    </font>
    <font>
      <b/>
      <sz val="8"/>
      <color indexed="12"/>
      <name val="Arial"/>
      <family val="2"/>
    </font>
    <font>
      <b/>
      <sz val="8"/>
      <color indexed="12"/>
      <name val="Arial Cyr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7"/>
      <name val="Arial Cyr"/>
      <family val="0"/>
    </font>
    <font>
      <b/>
      <sz val="9"/>
      <name val="Arial"/>
      <family val="2"/>
    </font>
    <font>
      <b/>
      <sz val="8"/>
      <color indexed="60"/>
      <name val="Arial"/>
      <family val="2"/>
    </font>
    <font>
      <b/>
      <sz val="8"/>
      <color indexed="60"/>
      <name val="Arial Cyr"/>
      <family val="0"/>
    </font>
    <font>
      <sz val="7"/>
      <color indexed="8"/>
      <name val="Arial"/>
      <family val="2"/>
    </font>
    <font>
      <sz val="7"/>
      <color indexed="60"/>
      <name val="Arial"/>
      <family val="2"/>
    </font>
    <font>
      <sz val="7"/>
      <color indexed="12"/>
      <name val="Arial"/>
      <family val="2"/>
    </font>
    <font>
      <b/>
      <sz val="7"/>
      <color indexed="12"/>
      <name val="Arial"/>
      <family val="2"/>
    </font>
    <font>
      <b/>
      <sz val="7"/>
      <color indexed="8"/>
      <name val="Arial"/>
      <family val="2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 Cyr"/>
      <family val="0"/>
    </font>
    <font>
      <b/>
      <sz val="8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0" fontId="2" fillId="0" borderId="0" xfId="0" applyFont="1" applyBorder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top" wrapText="1" readingOrder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textRotation="90" wrapText="1"/>
    </xf>
    <xf numFmtId="0" fontId="18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right" vertical="center" wrapText="1"/>
    </xf>
    <xf numFmtId="0" fontId="17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/>
    </xf>
    <xf numFmtId="49" fontId="17" fillId="0" borderId="10" xfId="0" applyNumberFormat="1" applyFont="1" applyBorder="1" applyAlignment="1">
      <alignment horizontal="center"/>
    </xf>
    <xf numFmtId="164" fontId="13" fillId="0" borderId="10" xfId="0" applyNumberFormat="1" applyFont="1" applyBorder="1" applyAlignment="1">
      <alignment horizontal="right" vertical="center" wrapText="1"/>
    </xf>
    <xf numFmtId="164" fontId="5" fillId="0" borderId="10" xfId="0" applyNumberFormat="1" applyFont="1" applyBorder="1" applyAlignment="1">
      <alignment/>
    </xf>
    <xf numFmtId="49" fontId="15" fillId="0" borderId="10" xfId="0" applyNumberFormat="1" applyFont="1" applyBorder="1" applyAlignment="1">
      <alignment horizontal="center"/>
    </xf>
    <xf numFmtId="164" fontId="13" fillId="0" borderId="10" xfId="0" applyNumberFormat="1" applyFont="1" applyBorder="1" applyAlignment="1">
      <alignment/>
    </xf>
    <xf numFmtId="2" fontId="20" fillId="0" borderId="10" xfId="0" applyNumberFormat="1" applyFont="1" applyBorder="1" applyAlignment="1">
      <alignment/>
    </xf>
    <xf numFmtId="164" fontId="21" fillId="0" borderId="10" xfId="0" applyNumberFormat="1" applyFont="1" applyBorder="1" applyAlignment="1">
      <alignment/>
    </xf>
    <xf numFmtId="164" fontId="14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0" fontId="15" fillId="0" borderId="10" xfId="0" applyFont="1" applyBorder="1" applyAlignment="1">
      <alignment/>
    </xf>
    <xf numFmtId="164" fontId="8" fillId="0" borderId="10" xfId="0" applyNumberFormat="1" applyFont="1" applyBorder="1" applyAlignment="1">
      <alignment/>
    </xf>
    <xf numFmtId="164" fontId="8" fillId="0" borderId="11" xfId="0" applyNumberFormat="1" applyFont="1" applyBorder="1" applyAlignment="1">
      <alignment/>
    </xf>
    <xf numFmtId="49" fontId="15" fillId="0" borderId="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164" fontId="4" fillId="0" borderId="11" xfId="0" applyNumberFormat="1" applyFont="1" applyBorder="1" applyAlignment="1">
      <alignment/>
    </xf>
    <xf numFmtId="0" fontId="17" fillId="0" borderId="10" xfId="0" applyFont="1" applyBorder="1" applyAlignment="1">
      <alignment horizontal="center" wrapText="1"/>
    </xf>
    <xf numFmtId="164" fontId="5" fillId="0" borderId="11" xfId="0" applyNumberFormat="1" applyFont="1" applyBorder="1" applyAlignment="1">
      <alignment/>
    </xf>
    <xf numFmtId="0" fontId="15" fillId="0" borderId="10" xfId="0" applyFont="1" applyBorder="1" applyAlignment="1">
      <alignment horizontal="center" wrapText="1"/>
    </xf>
    <xf numFmtId="49" fontId="22" fillId="0" borderId="10" xfId="0" applyNumberFormat="1" applyFont="1" applyBorder="1" applyAlignment="1">
      <alignment horizontal="center"/>
    </xf>
    <xf numFmtId="49" fontId="23" fillId="0" borderId="10" xfId="0" applyNumberFormat="1" applyFont="1" applyBorder="1" applyAlignment="1">
      <alignment horizontal="center"/>
    </xf>
    <xf numFmtId="49" fontId="24" fillId="0" borderId="1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/>
    </xf>
    <xf numFmtId="164" fontId="10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 horizontal="center"/>
    </xf>
    <xf numFmtId="49" fontId="23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/>
    </xf>
    <xf numFmtId="49" fontId="22" fillId="0" borderId="10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0" fontId="17" fillId="0" borderId="10" xfId="0" applyFont="1" applyBorder="1" applyAlignment="1">
      <alignment/>
    </xf>
    <xf numFmtId="0" fontId="14" fillId="0" borderId="10" xfId="0" applyFont="1" applyBorder="1" applyAlignment="1">
      <alignment wrapText="1"/>
    </xf>
    <xf numFmtId="2" fontId="3" fillId="0" borderId="10" xfId="0" applyNumberFormat="1" applyFont="1" applyBorder="1" applyAlignment="1">
      <alignment/>
    </xf>
    <xf numFmtId="49" fontId="15" fillId="0" borderId="10" xfId="0" applyNumberFormat="1" applyFont="1" applyBorder="1" applyAlignment="1">
      <alignment/>
    </xf>
    <xf numFmtId="49" fontId="25" fillId="0" borderId="10" xfId="0" applyNumberFormat="1" applyFont="1" applyBorder="1" applyAlignment="1">
      <alignment horizontal="center"/>
    </xf>
    <xf numFmtId="16" fontId="17" fillId="0" borderId="10" xfId="0" applyNumberFormat="1" applyFont="1" applyBorder="1" applyAlignment="1">
      <alignment/>
    </xf>
    <xf numFmtId="49" fontId="24" fillId="0" borderId="10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/>
    </xf>
    <xf numFmtId="16" fontId="15" fillId="0" borderId="10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22" fillId="0" borderId="10" xfId="0" applyFont="1" applyBorder="1" applyAlignment="1">
      <alignment horizontal="center" wrapText="1"/>
    </xf>
    <xf numFmtId="49" fontId="26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164" fontId="3" fillId="0" borderId="1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164" fontId="2" fillId="0" borderId="0" xfId="0" applyNumberFormat="1" applyFont="1" applyFill="1" applyBorder="1" applyAlignment="1">
      <alignment/>
    </xf>
    <xf numFmtId="2" fontId="2" fillId="0" borderId="12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left" vertical="center"/>
    </xf>
    <xf numFmtId="164" fontId="5" fillId="0" borderId="10" xfId="0" applyNumberFormat="1" applyFont="1" applyBorder="1" applyAlignment="1">
      <alignment horizontal="right" vertical="center"/>
    </xf>
    <xf numFmtId="0" fontId="2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wrapText="1"/>
    </xf>
    <xf numFmtId="164" fontId="4" fillId="0" borderId="10" xfId="0" applyNumberFormat="1" applyFont="1" applyBorder="1" applyAlignment="1">
      <alignment wrapText="1"/>
    </xf>
    <xf numFmtId="2" fontId="2" fillId="0" borderId="11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wrapText="1"/>
    </xf>
    <xf numFmtId="164" fontId="13" fillId="0" borderId="10" xfId="0" applyNumberFormat="1" applyFont="1" applyFill="1" applyBorder="1" applyAlignment="1">
      <alignment/>
    </xf>
    <xf numFmtId="164" fontId="11" fillId="0" borderId="0" xfId="0" applyNumberFormat="1" applyFont="1" applyFill="1" applyBorder="1" applyAlignment="1">
      <alignment/>
    </xf>
    <xf numFmtId="2" fontId="9" fillId="0" borderId="12" xfId="0" applyNumberFormat="1" applyFont="1" applyFill="1" applyBorder="1" applyAlignment="1">
      <alignment/>
    </xf>
    <xf numFmtId="2" fontId="9" fillId="0" borderId="10" xfId="0" applyNumberFormat="1" applyFont="1" applyFill="1" applyBorder="1" applyAlignment="1">
      <alignment/>
    </xf>
    <xf numFmtId="164" fontId="12" fillId="0" borderId="1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164" fontId="9" fillId="0" borderId="0" xfId="0" applyNumberFormat="1" applyFont="1" applyFill="1" applyBorder="1" applyAlignment="1">
      <alignment/>
    </xf>
    <xf numFmtId="164" fontId="10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2" fontId="3" fillId="0" borderId="12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164" fontId="5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right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textRotation="90" wrapText="1"/>
    </xf>
    <xf numFmtId="164" fontId="3" fillId="0" borderId="0" xfId="0" applyNumberFormat="1" applyFont="1" applyBorder="1" applyAlignment="1">
      <alignment/>
    </xf>
    <xf numFmtId="164" fontId="3" fillId="0" borderId="13" xfId="0" applyNumberFormat="1" applyFont="1" applyBorder="1" applyAlignment="1">
      <alignment/>
    </xf>
    <xf numFmtId="164" fontId="3" fillId="0" borderId="14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Alignment="1">
      <alignment horizontal="right"/>
    </xf>
    <xf numFmtId="0" fontId="19" fillId="0" borderId="10" xfId="0" applyFont="1" applyBorder="1" applyAlignment="1">
      <alignment horizontal="center" wrapText="1"/>
    </xf>
    <xf numFmtId="16" fontId="15" fillId="0" borderId="10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textRotation="90" wrapText="1"/>
    </xf>
    <xf numFmtId="49" fontId="62" fillId="0" borderId="10" xfId="0" applyNumberFormat="1" applyFont="1" applyBorder="1" applyAlignment="1">
      <alignment horizontal="center"/>
    </xf>
    <xf numFmtId="0" fontId="63" fillId="0" borderId="10" xfId="0" applyFont="1" applyBorder="1" applyAlignment="1">
      <alignment wrapText="1"/>
    </xf>
    <xf numFmtId="164" fontId="64" fillId="0" borderId="10" xfId="0" applyNumberFormat="1" applyFont="1" applyBorder="1" applyAlignment="1">
      <alignment wrapText="1"/>
    </xf>
    <xf numFmtId="164" fontId="63" fillId="0" borderId="10" xfId="0" applyNumberFormat="1" applyFont="1" applyFill="1" applyBorder="1" applyAlignment="1">
      <alignment/>
    </xf>
    <xf numFmtId="0" fontId="63" fillId="0" borderId="10" xfId="0" applyFont="1" applyFill="1" applyBorder="1" applyAlignment="1">
      <alignment horizontal="center"/>
    </xf>
    <xf numFmtId="164" fontId="65" fillId="0" borderId="10" xfId="0" applyNumberFormat="1" applyFont="1" applyFill="1" applyBorder="1" applyAlignment="1">
      <alignment/>
    </xf>
    <xf numFmtId="0" fontId="62" fillId="0" borderId="10" xfId="0" applyFont="1" applyBorder="1" applyAlignment="1">
      <alignment horizontal="center" wrapText="1"/>
    </xf>
    <xf numFmtId="49" fontId="62" fillId="0" borderId="10" xfId="0" applyNumberFormat="1" applyFont="1" applyBorder="1" applyAlignment="1">
      <alignment horizontal="center"/>
    </xf>
    <xf numFmtId="164" fontId="63" fillId="0" borderId="10" xfId="0" applyNumberFormat="1" applyFont="1" applyBorder="1" applyAlignment="1">
      <alignment/>
    </xf>
    <xf numFmtId="0" fontId="65" fillId="0" borderId="10" xfId="0" applyFont="1" applyBorder="1" applyAlignment="1">
      <alignment wrapText="1"/>
    </xf>
    <xf numFmtId="49" fontId="65" fillId="0" borderId="10" xfId="0" applyNumberFormat="1" applyFont="1" applyBorder="1" applyAlignment="1">
      <alignment horizontal="center"/>
    </xf>
    <xf numFmtId="164" fontId="65" fillId="0" borderId="10" xfId="0" applyNumberFormat="1" applyFont="1" applyBorder="1" applyAlignment="1">
      <alignment/>
    </xf>
    <xf numFmtId="0" fontId="63" fillId="0" borderId="1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left" vertical="center" wrapText="1"/>
    </xf>
    <xf numFmtId="0" fontId="14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19" fillId="0" borderId="0" xfId="0" applyFont="1" applyFill="1" applyBorder="1" applyAlignment="1">
      <alignment horizontal="left" wrapText="1"/>
    </xf>
    <xf numFmtId="0" fontId="19" fillId="0" borderId="0" xfId="0" applyFont="1" applyBorder="1" applyAlignment="1">
      <alignment horizontal="left"/>
    </xf>
    <xf numFmtId="0" fontId="27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6;&#1054;&#1045;&#1050;&#1058;%20&#1041;&#1070;&#1044;&#1046;&#1045;&#1058;&#1040;-2010\&#1044;&#1083;&#1103;%20&#1087;&#1077;&#1088;&#1074;&#1086;&#1075;&#1086;%20&#1095;&#1090;&#1077;&#1085;&#1080;&#1103;-2010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вед"/>
    </sheetNames>
    <sheetDataSet>
      <sheetData sheetId="0">
        <row r="61">
          <cell r="J61">
            <v>14080.1</v>
          </cell>
          <cell r="K61">
            <v>15719.8</v>
          </cell>
          <cell r="L61">
            <v>7916</v>
          </cell>
        </row>
      </sheetData>
      <sheetData sheetId="1">
        <row r="104">
          <cell r="M104" t="e">
            <v>#REF!</v>
          </cell>
          <cell r="N104" t="e">
            <v>#REF!</v>
          </cell>
          <cell r="O104" t="e">
            <v>#REF!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5"/>
  <sheetViews>
    <sheetView zoomScalePageLayoutView="0" workbookViewId="0" topLeftCell="A34">
      <selection activeCell="C24" sqref="C24"/>
    </sheetView>
  </sheetViews>
  <sheetFormatPr defaultColWidth="9.125" defaultRowHeight="12.75"/>
  <cols>
    <col min="1" max="1" width="27.125" style="1" customWidth="1"/>
    <col min="2" max="2" width="74.625" style="1" customWidth="1"/>
    <col min="3" max="3" width="16.625" style="1" customWidth="1"/>
    <col min="4" max="4" width="13.00390625" style="1" customWidth="1"/>
    <col min="5" max="6" width="6.50390625" style="1" hidden="1" customWidth="1"/>
    <col min="7" max="7" width="7.875" style="1" hidden="1" customWidth="1"/>
    <col min="8" max="8" width="8.125" style="1" hidden="1" customWidth="1"/>
    <col min="9" max="9" width="8.375" style="116" hidden="1" customWidth="1"/>
    <col min="10" max="10" width="5.125" style="116" hidden="1" customWidth="1"/>
    <col min="11" max="12" width="9.125" style="116" hidden="1" customWidth="1"/>
    <col min="13" max="16384" width="9.125" style="116" customWidth="1"/>
  </cols>
  <sheetData>
    <row r="1" spans="1:12" s="6" customFormat="1" ht="9.75" customHeight="1">
      <c r="A1" s="12"/>
      <c r="B1" s="130"/>
      <c r="C1" s="130" t="s">
        <v>198</v>
      </c>
      <c r="D1" s="130"/>
      <c r="E1" s="130"/>
      <c r="F1" s="130"/>
      <c r="G1" s="130"/>
      <c r="H1" s="130"/>
      <c r="I1" s="130"/>
      <c r="J1" s="130"/>
      <c r="K1" s="130"/>
      <c r="L1" s="130"/>
    </row>
    <row r="2" spans="1:8" s="6" customFormat="1" ht="12.75" customHeight="1" hidden="1">
      <c r="A2" s="74"/>
      <c r="B2" s="75"/>
      <c r="C2" s="76"/>
      <c r="D2" s="74"/>
      <c r="E2" s="74"/>
      <c r="F2" s="74"/>
      <c r="G2" s="74"/>
      <c r="H2" s="74"/>
    </row>
    <row r="3" spans="1:16" s="6" customFormat="1" ht="35.25" customHeight="1">
      <c r="A3" s="157" t="s">
        <v>282</v>
      </c>
      <c r="B3" s="157"/>
      <c r="C3" s="157"/>
      <c r="D3" s="8"/>
      <c r="E3" s="8"/>
      <c r="F3" s="8"/>
      <c r="G3" s="7"/>
      <c r="H3" s="7"/>
      <c r="I3" s="8"/>
      <c r="J3" s="8"/>
      <c r="K3" s="8"/>
      <c r="L3" s="8"/>
      <c r="M3" s="8"/>
      <c r="N3" s="8"/>
      <c r="O3" s="8"/>
      <c r="P3" s="8"/>
    </row>
    <row r="4" spans="1:8" s="6" customFormat="1" ht="9.75">
      <c r="A4" s="74"/>
      <c r="B4" s="75"/>
      <c r="C4" s="76"/>
      <c r="D4" s="74"/>
      <c r="E4" s="74"/>
      <c r="F4" s="74"/>
      <c r="G4" s="74"/>
      <c r="H4" s="74"/>
    </row>
    <row r="5" spans="1:8" s="6" customFormat="1" ht="15">
      <c r="A5" s="77"/>
      <c r="B5" s="75"/>
      <c r="C5" s="76"/>
      <c r="D5" s="74"/>
      <c r="E5" s="74"/>
      <c r="F5" s="74"/>
      <c r="G5" s="74"/>
      <c r="H5" s="74"/>
    </row>
    <row r="6" spans="1:8" s="6" customFormat="1" ht="25.5" customHeight="1">
      <c r="A6" s="158" t="s">
        <v>238</v>
      </c>
      <c r="B6" s="158"/>
      <c r="C6" s="158"/>
      <c r="D6" s="158"/>
      <c r="E6" s="158"/>
      <c r="F6" s="158"/>
      <c r="G6" s="158"/>
      <c r="H6" s="158"/>
    </row>
    <row r="7" spans="1:8" s="6" customFormat="1" ht="9.75">
      <c r="A7" s="74"/>
      <c r="B7" s="75"/>
      <c r="C7" s="76"/>
      <c r="D7" s="74"/>
      <c r="E7" s="74"/>
      <c r="F7" s="74"/>
      <c r="G7" s="74"/>
      <c r="H7" s="74"/>
    </row>
    <row r="8" spans="1:12" s="6" customFormat="1" ht="54.75" customHeight="1">
      <c r="A8" s="78" t="s">
        <v>4</v>
      </c>
      <c r="B8" s="5" t="s">
        <v>128</v>
      </c>
      <c r="C8" s="5" t="s">
        <v>5</v>
      </c>
      <c r="D8" s="79"/>
      <c r="E8" s="80" t="s">
        <v>0</v>
      </c>
      <c r="F8" s="81" t="s">
        <v>129</v>
      </c>
      <c r="G8" s="82" t="s">
        <v>130</v>
      </c>
      <c r="H8" s="81" t="s">
        <v>131</v>
      </c>
      <c r="I8" s="83" t="s">
        <v>1</v>
      </c>
      <c r="J8" s="83" t="s">
        <v>132</v>
      </c>
      <c r="K8" s="83" t="s">
        <v>2</v>
      </c>
      <c r="L8" s="83" t="s">
        <v>3</v>
      </c>
    </row>
    <row r="9" spans="1:12" s="6" customFormat="1" ht="9.75">
      <c r="A9" s="84" t="s">
        <v>133</v>
      </c>
      <c r="B9" s="85" t="s">
        <v>134</v>
      </c>
      <c r="C9" s="86">
        <f>C10+C21+C24+C29</f>
        <v>82582.40000000001</v>
      </c>
      <c r="D9" s="87"/>
      <c r="E9" s="88"/>
      <c r="F9" s="89"/>
      <c r="G9" s="89"/>
      <c r="H9" s="89"/>
      <c r="I9" s="90" t="e">
        <f>SUM(I10,I21,#REF!,I29,I24)</f>
        <v>#REF!</v>
      </c>
      <c r="J9" s="90" t="e">
        <f>SUM(J10,J21,#REF!,J29,J24)</f>
        <v>#REF!</v>
      </c>
      <c r="K9" s="90" t="e">
        <f>SUM(K10,K21,#REF!,K29,K24)</f>
        <v>#REF!</v>
      </c>
      <c r="L9" s="90" t="e">
        <f>SUM(L10,L21,#REF!,L29,L24)</f>
        <v>#REF!</v>
      </c>
    </row>
    <row r="10" spans="1:15" s="6" customFormat="1" ht="9.75">
      <c r="A10" s="84" t="s">
        <v>135</v>
      </c>
      <c r="B10" s="91" t="s">
        <v>136</v>
      </c>
      <c r="C10" s="86">
        <f>C11+C17+C19</f>
        <v>42311.8</v>
      </c>
      <c r="D10" s="92"/>
      <c r="E10" s="93">
        <f>SUM(E11,E17)</f>
        <v>1400</v>
      </c>
      <c r="F10" s="94">
        <f>SUM(F11,F17)</f>
        <v>5990</v>
      </c>
      <c r="G10" s="94">
        <f>SUM(G11,G17)</f>
        <v>4730</v>
      </c>
      <c r="H10" s="94">
        <f>SUM(H11,H17)</f>
        <v>4030</v>
      </c>
      <c r="I10" s="95">
        <f>I11+I17</f>
        <v>4335</v>
      </c>
      <c r="J10" s="95">
        <f>J11+J17</f>
        <v>9065</v>
      </c>
      <c r="K10" s="95">
        <f>K11+K17</f>
        <v>4430</v>
      </c>
      <c r="L10" s="95">
        <f>L11+L17</f>
        <v>3520</v>
      </c>
      <c r="O10" s="129"/>
    </row>
    <row r="11" spans="1:12" s="6" customFormat="1" ht="9.75">
      <c r="A11" s="84" t="s">
        <v>137</v>
      </c>
      <c r="B11" s="96" t="s">
        <v>138</v>
      </c>
      <c r="C11" s="97">
        <f>C12+C14+C16</f>
        <v>25274.6</v>
      </c>
      <c r="D11" s="92"/>
      <c r="E11" s="93">
        <f aca="true" t="shared" si="0" ref="E11:L11">E12+E14</f>
        <v>600</v>
      </c>
      <c r="F11" s="94">
        <f t="shared" si="0"/>
        <v>4090</v>
      </c>
      <c r="G11" s="94">
        <f t="shared" si="0"/>
        <v>3230</v>
      </c>
      <c r="H11" s="94">
        <f t="shared" si="0"/>
        <v>2430</v>
      </c>
      <c r="I11" s="95">
        <f t="shared" si="0"/>
        <v>1435</v>
      </c>
      <c r="J11" s="95">
        <f t="shared" si="0"/>
        <v>3065</v>
      </c>
      <c r="K11" s="95">
        <f t="shared" si="0"/>
        <v>1600</v>
      </c>
      <c r="L11" s="95">
        <f t="shared" si="0"/>
        <v>1300</v>
      </c>
    </row>
    <row r="12" spans="1:12" s="6" customFormat="1" ht="9.75">
      <c r="A12" s="98" t="s">
        <v>139</v>
      </c>
      <c r="B12" s="99" t="s">
        <v>140</v>
      </c>
      <c r="C12" s="100">
        <f>C13</f>
        <v>20410.3</v>
      </c>
      <c r="D12" s="92"/>
      <c r="E12" s="93">
        <v>400</v>
      </c>
      <c r="F12" s="94">
        <v>2850</v>
      </c>
      <c r="G12" s="101">
        <v>2600</v>
      </c>
      <c r="H12" s="94">
        <v>2100</v>
      </c>
      <c r="I12" s="95">
        <f>1100+100</f>
        <v>1200</v>
      </c>
      <c r="J12" s="95">
        <f>1240+300+60+400+500</f>
        <v>2500</v>
      </c>
      <c r="K12" s="95">
        <f>1218.5+281.5-200</f>
        <v>1300</v>
      </c>
      <c r="L12" s="95">
        <f>1500+100-200-500</f>
        <v>900</v>
      </c>
    </row>
    <row r="13" spans="1:12" s="6" customFormat="1" ht="9.75">
      <c r="A13" s="145" t="s">
        <v>141</v>
      </c>
      <c r="B13" s="99" t="s">
        <v>140</v>
      </c>
      <c r="C13" s="143">
        <f>20280.3+130</f>
        <v>20410.3</v>
      </c>
      <c r="D13" s="92"/>
      <c r="E13" s="93"/>
      <c r="F13" s="94"/>
      <c r="G13" s="101"/>
      <c r="H13" s="94"/>
      <c r="I13" s="95"/>
      <c r="J13" s="95"/>
      <c r="K13" s="95"/>
      <c r="L13" s="95"/>
    </row>
    <row r="14" spans="1:12" s="6" customFormat="1" ht="20.25">
      <c r="A14" s="98" t="s">
        <v>142</v>
      </c>
      <c r="B14" s="99" t="s">
        <v>143</v>
      </c>
      <c r="C14" s="100">
        <f>C15</f>
        <v>3360.5</v>
      </c>
      <c r="D14" s="92"/>
      <c r="E14" s="93">
        <v>200</v>
      </c>
      <c r="F14" s="94">
        <v>1240</v>
      </c>
      <c r="G14" s="101">
        <v>630</v>
      </c>
      <c r="H14" s="94">
        <v>330</v>
      </c>
      <c r="I14" s="95">
        <f>120+20+110-15</f>
        <v>235</v>
      </c>
      <c r="J14" s="95">
        <f>430+70+15+50</f>
        <v>565</v>
      </c>
      <c r="K14" s="95">
        <f>327.5+22.5-50</f>
        <v>300</v>
      </c>
      <c r="L14" s="95">
        <v>400</v>
      </c>
    </row>
    <row r="15" spans="1:12" s="6" customFormat="1" ht="20.25">
      <c r="A15" s="145" t="s">
        <v>144</v>
      </c>
      <c r="B15" s="99" t="s">
        <v>143</v>
      </c>
      <c r="C15" s="143">
        <f>3260.5+100</f>
        <v>3360.5</v>
      </c>
      <c r="D15" s="92"/>
      <c r="E15" s="93"/>
      <c r="F15" s="94"/>
      <c r="G15" s="101"/>
      <c r="H15" s="94"/>
      <c r="I15" s="95"/>
      <c r="J15" s="95"/>
      <c r="K15" s="95"/>
      <c r="L15" s="95"/>
    </row>
    <row r="16" spans="1:12" s="6" customFormat="1" ht="15" customHeight="1">
      <c r="A16" s="145" t="s">
        <v>145</v>
      </c>
      <c r="B16" s="99" t="s">
        <v>146</v>
      </c>
      <c r="C16" s="143">
        <v>1503.8</v>
      </c>
      <c r="D16" s="92"/>
      <c r="E16" s="93"/>
      <c r="F16" s="94"/>
      <c r="G16" s="101"/>
      <c r="H16" s="94"/>
      <c r="I16" s="95"/>
      <c r="J16" s="95"/>
      <c r="K16" s="95"/>
      <c r="L16" s="95"/>
    </row>
    <row r="17" spans="1:12" s="6" customFormat="1" ht="14.25" customHeight="1">
      <c r="A17" s="84" t="s">
        <v>147</v>
      </c>
      <c r="B17" s="85" t="s">
        <v>148</v>
      </c>
      <c r="C17" s="86">
        <f>C18</f>
        <v>15018.4</v>
      </c>
      <c r="D17" s="92"/>
      <c r="E17" s="93">
        <v>800</v>
      </c>
      <c r="F17" s="94">
        <v>1900</v>
      </c>
      <c r="G17" s="94">
        <v>1500</v>
      </c>
      <c r="H17" s="94">
        <v>1600</v>
      </c>
      <c r="I17" s="95">
        <v>2900</v>
      </c>
      <c r="J17" s="95">
        <f>3490+340+550+620+1000</f>
        <v>6000</v>
      </c>
      <c r="K17" s="95">
        <f>3038+340+2-550</f>
        <v>2830</v>
      </c>
      <c r="L17" s="95">
        <f>3500+340-620-1000</f>
        <v>2220</v>
      </c>
    </row>
    <row r="18" spans="1:12" s="6" customFormat="1" ht="15.75" customHeight="1">
      <c r="A18" s="145" t="s">
        <v>149</v>
      </c>
      <c r="B18" s="91" t="s">
        <v>148</v>
      </c>
      <c r="C18" s="144">
        <f>14618.4+400</f>
        <v>15018.4</v>
      </c>
      <c r="D18" s="92"/>
      <c r="E18" s="93"/>
      <c r="F18" s="94"/>
      <c r="G18" s="94"/>
      <c r="H18" s="94"/>
      <c r="I18" s="95"/>
      <c r="J18" s="95"/>
      <c r="K18" s="95"/>
      <c r="L18" s="95"/>
    </row>
    <row r="19" spans="1:12" s="6" customFormat="1" ht="15.75" customHeight="1">
      <c r="A19" s="113" t="s">
        <v>222</v>
      </c>
      <c r="B19" s="85" t="s">
        <v>219</v>
      </c>
      <c r="C19" s="105">
        <f>C20</f>
        <v>2018.8</v>
      </c>
      <c r="D19" s="92"/>
      <c r="E19" s="93"/>
      <c r="F19" s="94"/>
      <c r="G19" s="94"/>
      <c r="H19" s="94"/>
      <c r="I19" s="95"/>
      <c r="J19" s="95"/>
      <c r="K19" s="95"/>
      <c r="L19" s="95"/>
    </row>
    <row r="20" spans="1:12" s="6" customFormat="1" ht="23.25" customHeight="1">
      <c r="A20" s="145" t="s">
        <v>220</v>
      </c>
      <c r="B20" s="91" t="s">
        <v>221</v>
      </c>
      <c r="C20" s="144">
        <f>1418.8+600</f>
        <v>2018.8</v>
      </c>
      <c r="D20" s="92"/>
      <c r="E20" s="93"/>
      <c r="F20" s="94"/>
      <c r="G20" s="94"/>
      <c r="H20" s="94"/>
      <c r="I20" s="95"/>
      <c r="J20" s="95"/>
      <c r="K20" s="95"/>
      <c r="L20" s="95"/>
    </row>
    <row r="21" spans="1:12" s="6" customFormat="1" ht="14.25" customHeight="1">
      <c r="A21" s="84" t="s">
        <v>150</v>
      </c>
      <c r="B21" s="91" t="s">
        <v>151</v>
      </c>
      <c r="C21" s="86">
        <f>C22</f>
        <v>38912</v>
      </c>
      <c r="D21" s="92"/>
      <c r="E21" s="93">
        <f aca="true" t="shared" si="1" ref="E21:H22">E22</f>
        <v>200</v>
      </c>
      <c r="F21" s="94">
        <f t="shared" si="1"/>
        <v>120</v>
      </c>
      <c r="G21" s="94">
        <f t="shared" si="1"/>
        <v>3350</v>
      </c>
      <c r="H21" s="94">
        <f t="shared" si="1"/>
        <v>1200</v>
      </c>
      <c r="I21" s="95">
        <f>I22</f>
        <v>1030</v>
      </c>
      <c r="J21" s="95">
        <f aca="true" t="shared" si="2" ref="J21:L22">J22</f>
        <v>2028.5</v>
      </c>
      <c r="K21" s="95">
        <f t="shared" si="2"/>
        <v>8841.5</v>
      </c>
      <c r="L21" s="95">
        <f t="shared" si="2"/>
        <v>2200</v>
      </c>
    </row>
    <row r="22" spans="1:12" s="6" customFormat="1" ht="13.5" customHeight="1">
      <c r="A22" s="84" t="s">
        <v>152</v>
      </c>
      <c r="B22" s="85" t="s">
        <v>153</v>
      </c>
      <c r="C22" s="86">
        <f>C23</f>
        <v>38912</v>
      </c>
      <c r="D22" s="92"/>
      <c r="E22" s="93">
        <f t="shared" si="1"/>
        <v>200</v>
      </c>
      <c r="F22" s="94">
        <f t="shared" si="1"/>
        <v>120</v>
      </c>
      <c r="G22" s="94">
        <f t="shared" si="1"/>
        <v>3350</v>
      </c>
      <c r="H22" s="94">
        <f t="shared" si="1"/>
        <v>1200</v>
      </c>
      <c r="I22" s="95">
        <f>I23</f>
        <v>1030</v>
      </c>
      <c r="J22" s="95">
        <f t="shared" si="2"/>
        <v>2028.5</v>
      </c>
      <c r="K22" s="95">
        <f t="shared" si="2"/>
        <v>8841.5</v>
      </c>
      <c r="L22" s="95">
        <f t="shared" si="2"/>
        <v>2200</v>
      </c>
    </row>
    <row r="23" spans="1:12" s="6" customFormat="1" ht="30">
      <c r="A23" s="98" t="s">
        <v>154</v>
      </c>
      <c r="B23" s="91" t="s">
        <v>155</v>
      </c>
      <c r="C23" s="102">
        <f>36651.3+2260.7</f>
        <v>38912</v>
      </c>
      <c r="D23" s="92"/>
      <c r="E23" s="93">
        <v>200</v>
      </c>
      <c r="F23" s="94">
        <v>120</v>
      </c>
      <c r="G23" s="101">
        <v>3350</v>
      </c>
      <c r="H23" s="94">
        <v>1200</v>
      </c>
      <c r="I23" s="95">
        <f>1015+15</f>
        <v>1030</v>
      </c>
      <c r="J23" s="95">
        <f>520+50+85+873.5+500</f>
        <v>2028.5</v>
      </c>
      <c r="K23" s="95">
        <f>9715-873.5</f>
        <v>8841.5</v>
      </c>
      <c r="L23" s="95">
        <f>2700-500</f>
        <v>2200</v>
      </c>
    </row>
    <row r="24" spans="1:12" s="6" customFormat="1" ht="9.75">
      <c r="A24" s="84" t="s">
        <v>156</v>
      </c>
      <c r="B24" s="91" t="s">
        <v>157</v>
      </c>
      <c r="C24" s="86">
        <f>C25</f>
        <v>350</v>
      </c>
      <c r="D24" s="92"/>
      <c r="E24" s="93"/>
      <c r="F24" s="94"/>
      <c r="G24" s="101"/>
      <c r="H24" s="94"/>
      <c r="I24" s="95">
        <f>I25</f>
        <v>0</v>
      </c>
      <c r="J24" s="95">
        <f aca="true" t="shared" si="3" ref="J24:L25">J25</f>
        <v>0</v>
      </c>
      <c r="K24" s="95">
        <f t="shared" si="3"/>
        <v>0</v>
      </c>
      <c r="L24" s="95">
        <f t="shared" si="3"/>
        <v>0</v>
      </c>
    </row>
    <row r="25" spans="1:12" s="6" customFormat="1" ht="9.75">
      <c r="A25" s="98" t="s">
        <v>158</v>
      </c>
      <c r="B25" s="91" t="s">
        <v>159</v>
      </c>
      <c r="C25" s="102">
        <f>C26</f>
        <v>350</v>
      </c>
      <c r="D25" s="92"/>
      <c r="E25" s="93"/>
      <c r="F25" s="94"/>
      <c r="G25" s="101"/>
      <c r="H25" s="94"/>
      <c r="I25" s="95">
        <f>I26</f>
        <v>0</v>
      </c>
      <c r="J25" s="95">
        <f t="shared" si="3"/>
        <v>0</v>
      </c>
      <c r="K25" s="95">
        <f t="shared" si="3"/>
        <v>0</v>
      </c>
      <c r="L25" s="95">
        <f t="shared" si="3"/>
        <v>0</v>
      </c>
    </row>
    <row r="26" spans="1:12" s="6" customFormat="1" ht="9.75">
      <c r="A26" s="98" t="s">
        <v>160</v>
      </c>
      <c r="B26" s="91" t="s">
        <v>161</v>
      </c>
      <c r="C26" s="102">
        <f>C27</f>
        <v>350</v>
      </c>
      <c r="D26" s="92"/>
      <c r="E26" s="93"/>
      <c r="F26" s="94"/>
      <c r="G26" s="101"/>
      <c r="H26" s="94"/>
      <c r="I26" s="95">
        <f>I28</f>
        <v>0</v>
      </c>
      <c r="J26" s="95">
        <f>J28</f>
        <v>0</v>
      </c>
      <c r="K26" s="95">
        <f>K28</f>
        <v>0</v>
      </c>
      <c r="L26" s="95">
        <f>L28</f>
        <v>0</v>
      </c>
    </row>
    <row r="27" spans="1:12" s="6" customFormat="1" ht="23.25" customHeight="1">
      <c r="A27" s="98" t="s">
        <v>162</v>
      </c>
      <c r="B27" s="91" t="s">
        <v>203</v>
      </c>
      <c r="C27" s="102">
        <f>C28</f>
        <v>350</v>
      </c>
      <c r="D27" s="92"/>
      <c r="E27" s="93"/>
      <c r="F27" s="94"/>
      <c r="G27" s="101"/>
      <c r="H27" s="94"/>
      <c r="I27" s="95"/>
      <c r="J27" s="95"/>
      <c r="K27" s="95"/>
      <c r="L27" s="95"/>
    </row>
    <row r="28" spans="1:12" s="6" customFormat="1" ht="30">
      <c r="A28" s="103" t="s">
        <v>163</v>
      </c>
      <c r="B28" s="91" t="s">
        <v>164</v>
      </c>
      <c r="C28" s="102">
        <v>350</v>
      </c>
      <c r="D28" s="92"/>
      <c r="E28" s="93"/>
      <c r="F28" s="94"/>
      <c r="G28" s="101"/>
      <c r="H28" s="94"/>
      <c r="I28" s="95">
        <v>0</v>
      </c>
      <c r="J28" s="95">
        <v>0</v>
      </c>
      <c r="K28" s="95">
        <v>0</v>
      </c>
      <c r="L28" s="95">
        <v>0</v>
      </c>
    </row>
    <row r="29" spans="1:12" s="6" customFormat="1" ht="9.75">
      <c r="A29" s="84" t="s">
        <v>165</v>
      </c>
      <c r="B29" s="91" t="s">
        <v>166</v>
      </c>
      <c r="C29" s="86">
        <f>C30+C31</f>
        <v>1008.6</v>
      </c>
      <c r="D29" s="92"/>
      <c r="E29" s="93">
        <f>SUM(E30,E31)</f>
        <v>245</v>
      </c>
      <c r="F29" s="94">
        <f>SUM(F30,F31)</f>
        <v>330</v>
      </c>
      <c r="G29" s="94">
        <f>SUM(G30,G31)</f>
        <v>415</v>
      </c>
      <c r="H29" s="94">
        <f>SUM(H30,H31)</f>
        <v>327.5</v>
      </c>
      <c r="I29" s="95" t="e">
        <f>I30+I31</f>
        <v>#REF!</v>
      </c>
      <c r="J29" s="95" t="e">
        <f>J30+J31</f>
        <v>#REF!</v>
      </c>
      <c r="K29" s="95" t="e">
        <f>K30+K31</f>
        <v>#REF!</v>
      </c>
      <c r="L29" s="95" t="e">
        <f>L30+L31</f>
        <v>#REF!</v>
      </c>
    </row>
    <row r="30" spans="1:12" s="6" customFormat="1" ht="30">
      <c r="A30" s="84" t="s">
        <v>210</v>
      </c>
      <c r="B30" s="104" t="s">
        <v>167</v>
      </c>
      <c r="C30" s="102">
        <v>290.1</v>
      </c>
      <c r="D30" s="92"/>
      <c r="E30" s="93">
        <v>145</v>
      </c>
      <c r="F30" s="94">
        <v>230</v>
      </c>
      <c r="G30" s="101">
        <v>315</v>
      </c>
      <c r="H30" s="94">
        <v>227.5</v>
      </c>
      <c r="I30" s="95">
        <v>275</v>
      </c>
      <c r="J30" s="95">
        <f>315+100</f>
        <v>415</v>
      </c>
      <c r="K30" s="95">
        <v>310</v>
      </c>
      <c r="L30" s="95">
        <f>300-100</f>
        <v>200</v>
      </c>
    </row>
    <row r="31" spans="1:12" s="6" customFormat="1" ht="9.75">
      <c r="A31" s="84" t="s">
        <v>168</v>
      </c>
      <c r="B31" s="85" t="s">
        <v>169</v>
      </c>
      <c r="C31" s="86">
        <f>C32</f>
        <v>718.5</v>
      </c>
      <c r="D31" s="92"/>
      <c r="E31" s="93">
        <f>SUM(E32)</f>
        <v>100</v>
      </c>
      <c r="F31" s="94">
        <f>SUM(F32)</f>
        <v>100</v>
      </c>
      <c r="G31" s="94">
        <f>SUM(G32)</f>
        <v>100</v>
      </c>
      <c r="H31" s="94">
        <f>SUM(H32)</f>
        <v>100</v>
      </c>
      <c r="I31" s="95" t="e">
        <f>I32</f>
        <v>#REF!</v>
      </c>
      <c r="J31" s="95" t="e">
        <f>J32</f>
        <v>#REF!</v>
      </c>
      <c r="K31" s="95" t="e">
        <f>K32</f>
        <v>#REF!</v>
      </c>
      <c r="L31" s="95" t="e">
        <f>L32</f>
        <v>#REF!</v>
      </c>
    </row>
    <row r="32" spans="1:12" s="6" customFormat="1" ht="30">
      <c r="A32" s="98" t="s">
        <v>170</v>
      </c>
      <c r="B32" s="104" t="s">
        <v>171</v>
      </c>
      <c r="C32" s="102">
        <f>C33+C35+C34+C36</f>
        <v>718.5</v>
      </c>
      <c r="D32" s="92"/>
      <c r="E32" s="93">
        <f>SUM(E33:E35)</f>
        <v>100</v>
      </c>
      <c r="F32" s="94">
        <f>SUM(F33:F35)</f>
        <v>100</v>
      </c>
      <c r="G32" s="101">
        <f>SUM(G33:G35)</f>
        <v>100</v>
      </c>
      <c r="H32" s="94">
        <f>SUM(H33:H35)</f>
        <v>100</v>
      </c>
      <c r="I32" s="95" t="e">
        <f>I33+#REF!</f>
        <v>#REF!</v>
      </c>
      <c r="J32" s="95" t="e">
        <f>J33+#REF!</f>
        <v>#REF!</v>
      </c>
      <c r="K32" s="95" t="e">
        <f>K33+#REF!</f>
        <v>#REF!</v>
      </c>
      <c r="L32" s="95" t="e">
        <f>L33+#REF!</f>
        <v>#REF!</v>
      </c>
    </row>
    <row r="33" spans="1:12" s="6" customFormat="1" ht="21.75" customHeight="1">
      <c r="A33" s="103" t="s">
        <v>211</v>
      </c>
      <c r="B33" s="91" t="s">
        <v>172</v>
      </c>
      <c r="C33" s="102">
        <v>478.5</v>
      </c>
      <c r="D33" s="92"/>
      <c r="E33" s="93">
        <v>100</v>
      </c>
      <c r="F33" s="94">
        <v>100</v>
      </c>
      <c r="G33" s="94">
        <v>100</v>
      </c>
      <c r="H33" s="94">
        <v>100</v>
      </c>
      <c r="I33" s="95">
        <v>415</v>
      </c>
      <c r="J33" s="95">
        <f>500+40+130</f>
        <v>670</v>
      </c>
      <c r="K33" s="95">
        <f>220+30</f>
        <v>250</v>
      </c>
      <c r="L33" s="95">
        <f>220+30-130</f>
        <v>120</v>
      </c>
    </row>
    <row r="34" spans="1:12" s="6" customFormat="1" ht="21.75" customHeight="1">
      <c r="A34" s="103" t="s">
        <v>245</v>
      </c>
      <c r="B34" s="91" t="s">
        <v>172</v>
      </c>
      <c r="C34" s="102">
        <v>120</v>
      </c>
      <c r="D34" s="92"/>
      <c r="E34" s="93"/>
      <c r="F34" s="94"/>
      <c r="G34" s="94"/>
      <c r="H34" s="94"/>
      <c r="I34" s="95"/>
      <c r="J34" s="95"/>
      <c r="K34" s="95"/>
      <c r="L34" s="95"/>
    </row>
    <row r="35" spans="1:12" s="6" customFormat="1" ht="24" customHeight="1">
      <c r="A35" s="103" t="s">
        <v>212</v>
      </c>
      <c r="B35" s="91" t="s">
        <v>172</v>
      </c>
      <c r="C35" s="102">
        <v>80</v>
      </c>
      <c r="D35" s="92"/>
      <c r="E35" s="93"/>
      <c r="F35" s="94"/>
      <c r="G35" s="94"/>
      <c r="H35" s="94"/>
      <c r="I35" s="95"/>
      <c r="J35" s="95"/>
      <c r="K35" s="95"/>
      <c r="L35" s="95"/>
    </row>
    <row r="36" spans="1:12" s="6" customFormat="1" ht="31.5" customHeight="1">
      <c r="A36" s="103" t="s">
        <v>244</v>
      </c>
      <c r="B36" s="91" t="s">
        <v>265</v>
      </c>
      <c r="C36" s="102">
        <v>40</v>
      </c>
      <c r="D36" s="92"/>
      <c r="E36" s="93"/>
      <c r="F36" s="94"/>
      <c r="G36" s="94"/>
      <c r="H36" s="94"/>
      <c r="I36" s="95"/>
      <c r="J36" s="95"/>
      <c r="K36" s="95"/>
      <c r="L36" s="95"/>
    </row>
    <row r="37" spans="1:13" s="6" customFormat="1" ht="13.5" customHeight="1">
      <c r="A37" s="84" t="s">
        <v>173</v>
      </c>
      <c r="B37" s="85" t="s">
        <v>174</v>
      </c>
      <c r="C37" s="105">
        <f>C39</f>
        <v>15305.1</v>
      </c>
      <c r="D37" s="106"/>
      <c r="E37" s="107"/>
      <c r="F37" s="108"/>
      <c r="G37" s="108"/>
      <c r="H37" s="108"/>
      <c r="I37" s="109">
        <f aca="true" t="shared" si="4" ref="I37:L39">I38</f>
        <v>1875</v>
      </c>
      <c r="J37" s="109">
        <f t="shared" si="4"/>
        <v>1875</v>
      </c>
      <c r="K37" s="109">
        <f t="shared" si="4"/>
        <v>1875</v>
      </c>
      <c r="L37" s="109">
        <f t="shared" si="4"/>
        <v>1876</v>
      </c>
      <c r="M37" s="110"/>
    </row>
    <row r="38" spans="1:13" s="6" customFormat="1" ht="24" customHeight="1">
      <c r="A38" s="84" t="s">
        <v>175</v>
      </c>
      <c r="B38" s="91" t="s">
        <v>176</v>
      </c>
      <c r="C38" s="105">
        <f>C39</f>
        <v>15305.1</v>
      </c>
      <c r="D38" s="111"/>
      <c r="E38" s="107"/>
      <c r="F38" s="108"/>
      <c r="G38" s="108"/>
      <c r="H38" s="108"/>
      <c r="I38" s="112">
        <f t="shared" si="4"/>
        <v>1875</v>
      </c>
      <c r="J38" s="112">
        <f t="shared" si="4"/>
        <v>1875</v>
      </c>
      <c r="K38" s="112">
        <f t="shared" si="4"/>
        <v>1875</v>
      </c>
      <c r="L38" s="112">
        <f t="shared" si="4"/>
        <v>1876</v>
      </c>
      <c r="M38" s="110"/>
    </row>
    <row r="39" spans="1:13" s="6" customFormat="1" ht="9.75">
      <c r="A39" s="113" t="s">
        <v>177</v>
      </c>
      <c r="B39" s="85" t="s">
        <v>178</v>
      </c>
      <c r="C39" s="146">
        <f>C40</f>
        <v>15305.1</v>
      </c>
      <c r="D39" s="111"/>
      <c r="E39" s="107"/>
      <c r="F39" s="108"/>
      <c r="G39" s="108"/>
      <c r="H39" s="108"/>
      <c r="I39" s="112">
        <f t="shared" si="4"/>
        <v>1875</v>
      </c>
      <c r="J39" s="112">
        <f t="shared" si="4"/>
        <v>1875</v>
      </c>
      <c r="K39" s="112">
        <f t="shared" si="4"/>
        <v>1875</v>
      </c>
      <c r="L39" s="112">
        <f t="shared" si="4"/>
        <v>1876</v>
      </c>
      <c r="M39" s="110"/>
    </row>
    <row r="40" spans="1:13" s="6" customFormat="1" ht="20.25">
      <c r="A40" s="98" t="s">
        <v>179</v>
      </c>
      <c r="B40" s="91" t="s">
        <v>180</v>
      </c>
      <c r="C40" s="144">
        <f>C41+C44</f>
        <v>15305.1</v>
      </c>
      <c r="D40" s="111"/>
      <c r="E40" s="107"/>
      <c r="F40" s="108"/>
      <c r="G40" s="108"/>
      <c r="H40" s="108"/>
      <c r="I40" s="112">
        <v>1875</v>
      </c>
      <c r="J40" s="112">
        <v>1875</v>
      </c>
      <c r="K40" s="112">
        <v>1875</v>
      </c>
      <c r="L40" s="112">
        <v>1876</v>
      </c>
      <c r="M40" s="110"/>
    </row>
    <row r="41" spans="1:13" s="6" customFormat="1" ht="20.25">
      <c r="A41" s="98" t="s">
        <v>181</v>
      </c>
      <c r="B41" s="91" t="s">
        <v>182</v>
      </c>
      <c r="C41" s="146">
        <f>C42+C43</f>
        <v>3216.1</v>
      </c>
      <c r="D41" s="111"/>
      <c r="E41" s="107"/>
      <c r="F41" s="108"/>
      <c r="G41" s="108"/>
      <c r="H41" s="108"/>
      <c r="I41" s="112"/>
      <c r="J41" s="112"/>
      <c r="K41" s="112"/>
      <c r="L41" s="112"/>
      <c r="M41" s="110"/>
    </row>
    <row r="42" spans="1:13" s="6" customFormat="1" ht="30">
      <c r="A42" s="98" t="s">
        <v>183</v>
      </c>
      <c r="B42" s="91" t="s">
        <v>184</v>
      </c>
      <c r="C42" s="144">
        <v>3210.5</v>
      </c>
      <c r="D42" s="111"/>
      <c r="E42" s="107"/>
      <c r="F42" s="108"/>
      <c r="G42" s="108"/>
      <c r="H42" s="108"/>
      <c r="I42" s="112"/>
      <c r="J42" s="112"/>
      <c r="K42" s="112"/>
      <c r="L42" s="112"/>
      <c r="M42" s="110"/>
    </row>
    <row r="43" spans="1:13" s="6" customFormat="1" ht="40.5">
      <c r="A43" s="98" t="s">
        <v>185</v>
      </c>
      <c r="B43" s="91" t="s">
        <v>186</v>
      </c>
      <c r="C43" s="144">
        <v>5.6</v>
      </c>
      <c r="D43" s="111"/>
      <c r="E43" s="107"/>
      <c r="F43" s="108"/>
      <c r="G43" s="108"/>
      <c r="H43" s="108"/>
      <c r="I43" s="112"/>
      <c r="J43" s="112"/>
      <c r="K43" s="112"/>
      <c r="L43" s="112"/>
      <c r="M43" s="110"/>
    </row>
    <row r="44" spans="1:13" s="6" customFormat="1" ht="20.25">
      <c r="A44" s="98" t="s">
        <v>187</v>
      </c>
      <c r="B44" s="91" t="s">
        <v>188</v>
      </c>
      <c r="C44" s="146">
        <f>C45</f>
        <v>12089</v>
      </c>
      <c r="D44" s="111"/>
      <c r="E44" s="107"/>
      <c r="F44" s="108"/>
      <c r="G44" s="108"/>
      <c r="H44" s="108"/>
      <c r="I44" s="112"/>
      <c r="J44" s="112"/>
      <c r="K44" s="112"/>
      <c r="L44" s="112"/>
      <c r="M44" s="110"/>
    </row>
    <row r="45" spans="1:13" s="6" customFormat="1" ht="30">
      <c r="A45" s="98" t="s">
        <v>189</v>
      </c>
      <c r="B45" s="91" t="s">
        <v>190</v>
      </c>
      <c r="C45" s="144">
        <f>C46+C47</f>
        <v>12089</v>
      </c>
      <c r="D45" s="111"/>
      <c r="E45" s="107"/>
      <c r="F45" s="108"/>
      <c r="G45" s="108"/>
      <c r="H45" s="108"/>
      <c r="I45" s="112"/>
      <c r="J45" s="112"/>
      <c r="K45" s="112"/>
      <c r="L45" s="112"/>
      <c r="M45" s="110"/>
    </row>
    <row r="46" spans="1:13" s="6" customFormat="1" ht="27.75" customHeight="1">
      <c r="A46" s="98" t="s">
        <v>191</v>
      </c>
      <c r="B46" s="104" t="s">
        <v>192</v>
      </c>
      <c r="C46" s="144">
        <v>8681</v>
      </c>
      <c r="D46" s="111"/>
      <c r="E46" s="107"/>
      <c r="F46" s="108"/>
      <c r="G46" s="108"/>
      <c r="H46" s="108"/>
      <c r="I46" s="112"/>
      <c r="J46" s="112"/>
      <c r="K46" s="112"/>
      <c r="L46" s="112"/>
      <c r="M46" s="110"/>
    </row>
    <row r="47" spans="1:13" s="6" customFormat="1" ht="20.25">
      <c r="A47" s="98" t="s">
        <v>193</v>
      </c>
      <c r="B47" s="104" t="s">
        <v>194</v>
      </c>
      <c r="C47" s="144">
        <v>3408</v>
      </c>
      <c r="D47" s="111"/>
      <c r="E47" s="107"/>
      <c r="F47" s="108"/>
      <c r="G47" s="108"/>
      <c r="H47" s="108"/>
      <c r="I47" s="112"/>
      <c r="J47" s="112"/>
      <c r="K47" s="112"/>
      <c r="L47" s="112"/>
      <c r="M47" s="110"/>
    </row>
    <row r="48" spans="1:17" ht="9.75">
      <c r="A48" s="4"/>
      <c r="B48" s="2" t="s">
        <v>195</v>
      </c>
      <c r="C48" s="86">
        <f>C9+C37</f>
        <v>97887.50000000001</v>
      </c>
      <c r="D48" s="87"/>
      <c r="E48" s="114" t="e">
        <f>SUM(E10,E21,#REF!,E29)</f>
        <v>#REF!</v>
      </c>
      <c r="F48" s="3" t="e">
        <f>SUM(F10,F21,#REF!,F29)</f>
        <v>#REF!</v>
      </c>
      <c r="G48" s="3" t="e">
        <f>SUM(G10,G21,#REF!,G29)</f>
        <v>#REF!</v>
      </c>
      <c r="H48" s="3" t="e">
        <f>SUM(H10,H21,#REF!,H29)</f>
        <v>#REF!</v>
      </c>
      <c r="I48" s="90" t="e">
        <f>I37+I9</f>
        <v>#REF!</v>
      </c>
      <c r="J48" s="90" t="e">
        <f>J37+J9</f>
        <v>#REF!</v>
      </c>
      <c r="K48" s="90" t="e">
        <f>K37+K9</f>
        <v>#REF!</v>
      </c>
      <c r="L48" s="90" t="e">
        <f>L37+L9</f>
        <v>#REF!</v>
      </c>
      <c r="M48" s="115"/>
      <c r="N48" s="115"/>
      <c r="O48" s="115"/>
      <c r="P48" s="115"/>
      <c r="Q48" s="115"/>
    </row>
    <row r="49" spans="1:17" ht="9.75">
      <c r="A49" s="117"/>
      <c r="B49" s="118"/>
      <c r="C49" s="87"/>
      <c r="D49" s="87"/>
      <c r="E49" s="115"/>
      <c r="F49" s="115"/>
      <c r="G49" s="115"/>
      <c r="H49" s="115"/>
      <c r="I49" s="119"/>
      <c r="J49" s="119"/>
      <c r="K49" s="119"/>
      <c r="L49" s="119"/>
      <c r="M49" s="115"/>
      <c r="N49" s="115"/>
      <c r="O49" s="115"/>
      <c r="P49" s="115"/>
      <c r="Q49" s="115"/>
    </row>
    <row r="50" spans="1:17" ht="9.75">
      <c r="A50" s="117"/>
      <c r="B50" s="118"/>
      <c r="C50" s="87"/>
      <c r="D50" s="87"/>
      <c r="E50" s="115"/>
      <c r="F50" s="115"/>
      <c r="G50" s="115"/>
      <c r="H50" s="115"/>
      <c r="I50" s="119"/>
      <c r="J50" s="119"/>
      <c r="K50" s="119"/>
      <c r="L50" s="119"/>
      <c r="M50" s="115"/>
      <c r="N50" s="115"/>
      <c r="O50" s="115"/>
      <c r="P50" s="115"/>
      <c r="Q50" s="115"/>
    </row>
    <row r="51" spans="1:17" ht="9.75">
      <c r="A51" s="117"/>
      <c r="B51" s="118"/>
      <c r="C51" s="87"/>
      <c r="D51" s="87"/>
      <c r="E51" s="115"/>
      <c r="F51" s="115"/>
      <c r="G51" s="115"/>
      <c r="H51" s="115"/>
      <c r="I51" s="119"/>
      <c r="J51" s="119"/>
      <c r="K51" s="119"/>
      <c r="L51" s="119"/>
      <c r="M51" s="115"/>
      <c r="N51" s="115"/>
      <c r="O51" s="115"/>
      <c r="P51" s="115"/>
      <c r="Q51" s="115"/>
    </row>
    <row r="52" spans="1:17" ht="9.75">
      <c r="A52" s="117"/>
      <c r="B52" s="118"/>
      <c r="C52" s="87"/>
      <c r="D52" s="87"/>
      <c r="E52" s="115"/>
      <c r="F52" s="115"/>
      <c r="G52" s="115"/>
      <c r="H52" s="115"/>
      <c r="I52" s="119"/>
      <c r="J52" s="119"/>
      <c r="K52" s="119"/>
      <c r="L52" s="119"/>
      <c r="M52" s="115"/>
      <c r="N52" s="115"/>
      <c r="O52" s="115"/>
      <c r="P52" s="115"/>
      <c r="Q52" s="115"/>
    </row>
    <row r="53" spans="1:17" ht="9.75">
      <c r="A53" s="117"/>
      <c r="B53" s="118"/>
      <c r="C53" s="87"/>
      <c r="D53" s="87"/>
      <c r="E53" s="115"/>
      <c r="F53" s="115"/>
      <c r="G53" s="115"/>
      <c r="H53" s="115"/>
      <c r="I53" s="119"/>
      <c r="J53" s="119"/>
      <c r="K53" s="119"/>
      <c r="L53" s="119"/>
      <c r="M53" s="115"/>
      <c r="N53" s="115"/>
      <c r="O53" s="115"/>
      <c r="P53" s="115"/>
      <c r="Q53" s="115"/>
    </row>
    <row r="54" spans="1:17" ht="9.75">
      <c r="A54" s="117"/>
      <c r="B54" s="118"/>
      <c r="C54" s="87"/>
      <c r="D54" s="87"/>
      <c r="E54" s="115"/>
      <c r="F54" s="115"/>
      <c r="G54" s="115"/>
      <c r="H54" s="115"/>
      <c r="I54" s="119"/>
      <c r="J54" s="119"/>
      <c r="K54" s="119"/>
      <c r="L54" s="119"/>
      <c r="M54" s="115"/>
      <c r="N54" s="115"/>
      <c r="O54" s="115"/>
      <c r="P54" s="115"/>
      <c r="Q54" s="115"/>
    </row>
    <row r="55" spans="1:17" ht="9.75">
      <c r="A55" s="117"/>
      <c r="B55" s="118"/>
      <c r="C55" s="87"/>
      <c r="D55" s="87"/>
      <c r="E55" s="115"/>
      <c r="F55" s="115"/>
      <c r="G55" s="115"/>
      <c r="H55" s="115"/>
      <c r="I55" s="119"/>
      <c r="J55" s="119"/>
      <c r="K55" s="119"/>
      <c r="L55" s="119"/>
      <c r="M55" s="115"/>
      <c r="N55" s="115"/>
      <c r="O55" s="115"/>
      <c r="P55" s="115"/>
      <c r="Q55" s="115"/>
    </row>
    <row r="56" spans="1:17" ht="9.75">
      <c r="A56" s="117"/>
      <c r="B56" s="118"/>
      <c r="C56" s="87"/>
      <c r="D56" s="87"/>
      <c r="E56" s="115"/>
      <c r="F56" s="115"/>
      <c r="G56" s="115"/>
      <c r="H56" s="115"/>
      <c r="I56" s="119"/>
      <c r="J56" s="119"/>
      <c r="K56" s="119"/>
      <c r="L56" s="119"/>
      <c r="M56" s="115"/>
      <c r="N56" s="115"/>
      <c r="O56" s="115"/>
      <c r="P56" s="115"/>
      <c r="Q56" s="115"/>
    </row>
    <row r="57" spans="1:17" ht="9.75">
      <c r="A57" s="117"/>
      <c r="B57" s="118"/>
      <c r="C57" s="87"/>
      <c r="D57" s="87"/>
      <c r="E57" s="115"/>
      <c r="F57" s="115"/>
      <c r="G57" s="115"/>
      <c r="H57" s="115"/>
      <c r="I57" s="119"/>
      <c r="J57" s="119"/>
      <c r="K57" s="119"/>
      <c r="L57" s="119"/>
      <c r="M57" s="115"/>
      <c r="N57" s="115"/>
      <c r="O57" s="115"/>
      <c r="P57" s="115"/>
      <c r="Q57" s="115"/>
    </row>
    <row r="58" spans="1:17" ht="9.75">
      <c r="A58" s="117"/>
      <c r="B58" s="118"/>
      <c r="C58" s="87"/>
      <c r="D58" s="87"/>
      <c r="E58" s="115"/>
      <c r="F58" s="115"/>
      <c r="G58" s="115"/>
      <c r="H58" s="115"/>
      <c r="I58" s="119"/>
      <c r="J58" s="119"/>
      <c r="K58" s="119"/>
      <c r="L58" s="119"/>
      <c r="M58" s="115"/>
      <c r="N58" s="115"/>
      <c r="O58" s="115"/>
      <c r="P58" s="115"/>
      <c r="Q58" s="115"/>
    </row>
    <row r="59" spans="1:17" ht="9.75">
      <c r="A59" s="117"/>
      <c r="B59" s="118"/>
      <c r="C59" s="87"/>
      <c r="D59" s="87"/>
      <c r="E59" s="115"/>
      <c r="F59" s="115"/>
      <c r="G59" s="115"/>
      <c r="H59" s="115"/>
      <c r="I59" s="119"/>
      <c r="J59" s="119"/>
      <c r="K59" s="119"/>
      <c r="L59" s="119"/>
      <c r="M59" s="115"/>
      <c r="N59" s="115"/>
      <c r="O59" s="115"/>
      <c r="P59" s="115"/>
      <c r="Q59" s="115"/>
    </row>
    <row r="60" spans="1:17" ht="9.75">
      <c r="A60" s="117"/>
      <c r="B60" s="118"/>
      <c r="C60" s="87"/>
      <c r="D60" s="87"/>
      <c r="E60" s="115"/>
      <c r="F60" s="115"/>
      <c r="G60" s="115"/>
      <c r="H60" s="115"/>
      <c r="I60" s="119"/>
      <c r="J60" s="119"/>
      <c r="K60" s="119"/>
      <c r="L60" s="119"/>
      <c r="M60" s="115"/>
      <c r="N60" s="115"/>
      <c r="O60" s="115"/>
      <c r="P60" s="115"/>
      <c r="Q60" s="115"/>
    </row>
    <row r="61" spans="1:17" ht="9.75">
      <c r="A61" s="117"/>
      <c r="B61" s="118"/>
      <c r="C61" s="87"/>
      <c r="D61" s="87"/>
      <c r="E61" s="115"/>
      <c r="F61" s="115"/>
      <c r="G61" s="115"/>
      <c r="H61" s="115"/>
      <c r="I61" s="119"/>
      <c r="J61" s="119"/>
      <c r="K61" s="119"/>
      <c r="L61" s="119"/>
      <c r="M61" s="115"/>
      <c r="N61" s="115"/>
      <c r="O61" s="115"/>
      <c r="P61" s="115"/>
      <c r="Q61" s="115"/>
    </row>
    <row r="62" spans="1:17" ht="9.75">
      <c r="A62" s="117"/>
      <c r="B62" s="118"/>
      <c r="C62" s="87"/>
      <c r="D62" s="87"/>
      <c r="E62" s="115"/>
      <c r="F62" s="115"/>
      <c r="G62" s="115"/>
      <c r="H62" s="115"/>
      <c r="I62" s="119"/>
      <c r="J62" s="119"/>
      <c r="K62" s="119"/>
      <c r="L62" s="119"/>
      <c r="M62" s="115"/>
      <c r="N62" s="115"/>
      <c r="O62" s="115"/>
      <c r="P62" s="115"/>
      <c r="Q62" s="115"/>
    </row>
    <row r="63" spans="1:17" ht="9.75">
      <c r="A63" s="117"/>
      <c r="B63" s="118"/>
      <c r="C63" s="87"/>
      <c r="D63" s="87"/>
      <c r="E63" s="115"/>
      <c r="F63" s="115"/>
      <c r="G63" s="115"/>
      <c r="H63" s="115"/>
      <c r="I63" s="119"/>
      <c r="J63" s="119"/>
      <c r="K63" s="119"/>
      <c r="L63" s="119"/>
      <c r="M63" s="115"/>
      <c r="N63" s="115"/>
      <c r="O63" s="115"/>
      <c r="P63" s="115"/>
      <c r="Q63" s="115"/>
    </row>
    <row r="64" spans="1:17" ht="9.75">
      <c r="A64" s="117"/>
      <c r="B64" s="118"/>
      <c r="C64" s="87"/>
      <c r="D64" s="87"/>
      <c r="E64" s="115"/>
      <c r="F64" s="115"/>
      <c r="G64" s="115"/>
      <c r="H64" s="115"/>
      <c r="I64" s="119"/>
      <c r="J64" s="119"/>
      <c r="K64" s="119"/>
      <c r="L64" s="119"/>
      <c r="M64" s="115"/>
      <c r="N64" s="115"/>
      <c r="O64" s="115"/>
      <c r="P64" s="115"/>
      <c r="Q64" s="115"/>
    </row>
    <row r="65" spans="1:17" ht="9.75">
      <c r="A65" s="117"/>
      <c r="B65" s="118"/>
      <c r="C65" s="87"/>
      <c r="D65" s="87"/>
      <c r="E65" s="115"/>
      <c r="F65" s="115"/>
      <c r="G65" s="115"/>
      <c r="H65" s="115"/>
      <c r="I65" s="119"/>
      <c r="J65" s="119"/>
      <c r="K65" s="119"/>
      <c r="L65" s="119"/>
      <c r="M65" s="115"/>
      <c r="N65" s="115"/>
      <c r="O65" s="115"/>
      <c r="P65" s="115"/>
      <c r="Q65" s="115"/>
    </row>
    <row r="66" spans="1:17" ht="9.75">
      <c r="A66" s="117"/>
      <c r="B66" s="118"/>
      <c r="C66" s="87"/>
      <c r="D66" s="87"/>
      <c r="E66" s="115"/>
      <c r="F66" s="115"/>
      <c r="G66" s="115"/>
      <c r="H66" s="115"/>
      <c r="I66" s="119"/>
      <c r="J66" s="119"/>
      <c r="K66" s="119"/>
      <c r="L66" s="119"/>
      <c r="M66" s="115"/>
      <c r="N66" s="115"/>
      <c r="O66" s="115"/>
      <c r="P66" s="115"/>
      <c r="Q66" s="115"/>
    </row>
    <row r="67" spans="1:17" ht="9.75">
      <c r="A67" s="117"/>
      <c r="B67" s="118"/>
      <c r="C67" s="87"/>
      <c r="D67" s="87"/>
      <c r="E67" s="115"/>
      <c r="F67" s="115"/>
      <c r="G67" s="115"/>
      <c r="H67" s="115"/>
      <c r="I67" s="119"/>
      <c r="J67" s="119"/>
      <c r="K67" s="119"/>
      <c r="L67" s="119"/>
      <c r="M67" s="115"/>
      <c r="N67" s="115"/>
      <c r="O67" s="115"/>
      <c r="P67" s="115"/>
      <c r="Q67" s="115"/>
    </row>
    <row r="68" spans="1:17" ht="9.75">
      <c r="A68" s="117"/>
      <c r="B68" s="118"/>
      <c r="C68" s="87"/>
      <c r="D68" s="87"/>
      <c r="E68" s="115"/>
      <c r="F68" s="115"/>
      <c r="G68" s="115"/>
      <c r="H68" s="115"/>
      <c r="I68" s="119"/>
      <c r="J68" s="119"/>
      <c r="K68" s="119"/>
      <c r="L68" s="119"/>
      <c r="M68" s="115"/>
      <c r="N68" s="115"/>
      <c r="O68" s="115"/>
      <c r="P68" s="115"/>
      <c r="Q68" s="115"/>
    </row>
    <row r="69" spans="1:17" ht="9.75">
      <c r="A69" s="117"/>
      <c r="B69" s="118"/>
      <c r="C69" s="87"/>
      <c r="D69" s="87"/>
      <c r="E69" s="115"/>
      <c r="F69" s="115"/>
      <c r="G69" s="115"/>
      <c r="H69" s="115"/>
      <c r="I69" s="119"/>
      <c r="J69" s="119"/>
      <c r="K69" s="119"/>
      <c r="L69" s="119"/>
      <c r="M69" s="115"/>
      <c r="N69" s="115"/>
      <c r="O69" s="115"/>
      <c r="P69" s="115"/>
      <c r="Q69" s="115"/>
    </row>
    <row r="70" spans="1:17" ht="9.75">
      <c r="A70" s="117"/>
      <c r="B70" s="118"/>
      <c r="C70" s="87"/>
      <c r="D70" s="87"/>
      <c r="E70" s="115"/>
      <c r="F70" s="115"/>
      <c r="G70" s="115"/>
      <c r="H70" s="115"/>
      <c r="I70" s="119"/>
      <c r="J70" s="119"/>
      <c r="K70" s="119"/>
      <c r="L70" s="119"/>
      <c r="M70" s="115"/>
      <c r="N70" s="115"/>
      <c r="O70" s="115"/>
      <c r="P70" s="115"/>
      <c r="Q70" s="115"/>
    </row>
    <row r="71" spans="1:17" ht="9.75">
      <c r="A71" s="117"/>
      <c r="B71" s="118"/>
      <c r="C71" s="87"/>
      <c r="D71" s="87"/>
      <c r="E71" s="115"/>
      <c r="F71" s="115"/>
      <c r="G71" s="115"/>
      <c r="H71" s="115"/>
      <c r="I71" s="119"/>
      <c r="J71" s="119"/>
      <c r="K71" s="119"/>
      <c r="L71" s="119"/>
      <c r="M71" s="115"/>
      <c r="N71" s="115"/>
      <c r="O71" s="115"/>
      <c r="P71" s="115"/>
      <c r="Q71" s="115"/>
    </row>
    <row r="72" spans="1:17" ht="9.75">
      <c r="A72" s="117"/>
      <c r="B72" s="118"/>
      <c r="C72" s="87"/>
      <c r="D72" s="87"/>
      <c r="E72" s="115"/>
      <c r="F72" s="115"/>
      <c r="G72" s="115"/>
      <c r="H72" s="115"/>
      <c r="I72" s="119"/>
      <c r="J72" s="119"/>
      <c r="K72" s="119"/>
      <c r="L72" s="119"/>
      <c r="M72" s="115"/>
      <c r="N72" s="115"/>
      <c r="O72" s="115"/>
      <c r="P72" s="115"/>
      <c r="Q72" s="115"/>
    </row>
    <row r="73" spans="1:17" ht="9.75">
      <c r="A73" s="117"/>
      <c r="B73" s="118"/>
      <c r="C73" s="87"/>
      <c r="D73" s="87"/>
      <c r="E73" s="115"/>
      <c r="F73" s="115"/>
      <c r="G73" s="115"/>
      <c r="H73" s="115"/>
      <c r="I73" s="119"/>
      <c r="J73" s="119"/>
      <c r="K73" s="119"/>
      <c r="L73" s="119"/>
      <c r="M73" s="115"/>
      <c r="N73" s="115"/>
      <c r="O73" s="115"/>
      <c r="P73" s="115"/>
      <c r="Q73" s="115"/>
    </row>
    <row r="74" spans="1:17" ht="9.75">
      <c r="A74" s="117"/>
      <c r="B74" s="118"/>
      <c r="C74" s="87"/>
      <c r="D74" s="87"/>
      <c r="E74" s="115"/>
      <c r="F74" s="115"/>
      <c r="G74" s="115"/>
      <c r="H74" s="115"/>
      <c r="I74" s="119"/>
      <c r="J74" s="119"/>
      <c r="K74" s="119"/>
      <c r="L74" s="119"/>
      <c r="M74" s="115"/>
      <c r="N74" s="115"/>
      <c r="O74" s="115"/>
      <c r="P74" s="115"/>
      <c r="Q74" s="115"/>
    </row>
    <row r="75" spans="1:17" ht="9.75">
      <c r="A75" s="117"/>
      <c r="B75" s="118"/>
      <c r="C75" s="87"/>
      <c r="D75" s="87"/>
      <c r="E75" s="115"/>
      <c r="F75" s="115"/>
      <c r="G75" s="115"/>
      <c r="H75" s="115"/>
      <c r="I75" s="119"/>
      <c r="J75" s="119"/>
      <c r="K75" s="119"/>
      <c r="L75" s="119"/>
      <c r="M75" s="115"/>
      <c r="N75" s="115"/>
      <c r="O75" s="115"/>
      <c r="P75" s="115"/>
      <c r="Q75" s="115"/>
    </row>
    <row r="76" spans="1:17" ht="9.75">
      <c r="A76" s="117"/>
      <c r="B76" s="118"/>
      <c r="C76" s="87"/>
      <c r="D76" s="87"/>
      <c r="E76" s="115"/>
      <c r="F76" s="115"/>
      <c r="G76" s="115"/>
      <c r="H76" s="115"/>
      <c r="I76" s="119"/>
      <c r="J76" s="119"/>
      <c r="K76" s="119"/>
      <c r="L76" s="119"/>
      <c r="M76" s="115"/>
      <c r="N76" s="115"/>
      <c r="O76" s="115"/>
      <c r="P76" s="115"/>
      <c r="Q76" s="115"/>
    </row>
    <row r="77" spans="1:17" ht="9.75">
      <c r="A77" s="117"/>
      <c r="B77" s="118"/>
      <c r="C77" s="87"/>
      <c r="D77" s="87"/>
      <c r="E77" s="115"/>
      <c r="F77" s="115"/>
      <c r="G77" s="115"/>
      <c r="H77" s="115"/>
      <c r="I77" s="119"/>
      <c r="J77" s="119"/>
      <c r="K77" s="119"/>
      <c r="L77" s="119"/>
      <c r="M77" s="115"/>
      <c r="N77" s="115"/>
      <c r="O77" s="115"/>
      <c r="P77" s="115"/>
      <c r="Q77" s="115"/>
    </row>
    <row r="78" spans="1:17" ht="9.75">
      <c r="A78" s="117"/>
      <c r="B78" s="118"/>
      <c r="C78" s="87"/>
      <c r="D78" s="87"/>
      <c r="E78" s="115"/>
      <c r="F78" s="115"/>
      <c r="G78" s="115"/>
      <c r="H78" s="115"/>
      <c r="I78" s="119"/>
      <c r="J78" s="119"/>
      <c r="K78" s="119"/>
      <c r="L78" s="119"/>
      <c r="M78" s="115"/>
      <c r="N78" s="115"/>
      <c r="O78" s="115"/>
      <c r="P78" s="115"/>
      <c r="Q78" s="115"/>
    </row>
    <row r="79" spans="1:17" ht="9.75">
      <c r="A79" s="117"/>
      <c r="B79" s="118"/>
      <c r="C79" s="87"/>
      <c r="D79" s="87"/>
      <c r="E79" s="115"/>
      <c r="F79" s="115"/>
      <c r="G79" s="115"/>
      <c r="H79" s="115"/>
      <c r="I79" s="119"/>
      <c r="J79" s="119"/>
      <c r="K79" s="119"/>
      <c r="L79" s="119"/>
      <c r="M79" s="115"/>
      <c r="N79" s="115"/>
      <c r="O79" s="115"/>
      <c r="P79" s="115"/>
      <c r="Q79" s="115"/>
    </row>
    <row r="80" spans="1:17" ht="9.75">
      <c r="A80" s="117"/>
      <c r="B80" s="118"/>
      <c r="C80" s="87"/>
      <c r="D80" s="87"/>
      <c r="E80" s="115"/>
      <c r="F80" s="115"/>
      <c r="G80" s="115"/>
      <c r="H80" s="115"/>
      <c r="I80" s="119"/>
      <c r="J80" s="119"/>
      <c r="K80" s="119"/>
      <c r="L80" s="119"/>
      <c r="M80" s="115"/>
      <c r="N80" s="115"/>
      <c r="O80" s="115"/>
      <c r="P80" s="115"/>
      <c r="Q80" s="115"/>
    </row>
    <row r="81" spans="1:8" ht="9.75">
      <c r="A81" s="117"/>
      <c r="B81" s="118"/>
      <c r="C81" s="72"/>
      <c r="D81" s="115"/>
      <c r="E81" s="115"/>
      <c r="F81" s="115"/>
      <c r="G81" s="115"/>
      <c r="H81" s="115"/>
    </row>
    <row r="82" spans="1:8" ht="9.75">
      <c r="A82" s="117"/>
      <c r="B82" s="159"/>
      <c r="C82" s="159"/>
      <c r="D82" s="159"/>
      <c r="E82" s="159"/>
      <c r="F82" s="159"/>
      <c r="G82" s="159"/>
      <c r="H82" s="159"/>
    </row>
    <row r="83" spans="1:8" ht="4.5" customHeight="1">
      <c r="A83" s="117"/>
      <c r="B83" s="120"/>
      <c r="C83" s="120"/>
      <c r="D83" s="120"/>
      <c r="E83" s="120"/>
      <c r="F83" s="120"/>
      <c r="G83" s="120"/>
      <c r="H83" s="120"/>
    </row>
    <row r="84" spans="1:9" ht="25.5" customHeight="1">
      <c r="A84" s="154"/>
      <c r="B84" s="154"/>
      <c r="C84" s="154"/>
      <c r="D84" s="154"/>
      <c r="E84" s="154"/>
      <c r="F84" s="154"/>
      <c r="G84" s="154"/>
      <c r="H84" s="154"/>
      <c r="I84" s="135"/>
    </row>
    <row r="85" spans="1:9" ht="9.75">
      <c r="A85" s="117"/>
      <c r="B85" s="136"/>
      <c r="C85" s="155"/>
      <c r="D85" s="155"/>
      <c r="E85" s="155"/>
      <c r="F85" s="155"/>
      <c r="G85" s="155"/>
      <c r="H85" s="155"/>
      <c r="I85" s="155"/>
    </row>
    <row r="86" spans="1:9" ht="9.75">
      <c r="A86" s="117"/>
      <c r="B86" s="156"/>
      <c r="C86" s="156"/>
      <c r="D86" s="156"/>
      <c r="E86" s="156"/>
      <c r="F86" s="156"/>
      <c r="G86" s="156"/>
      <c r="H86" s="156"/>
      <c r="I86" s="156"/>
    </row>
    <row r="87" spans="1:9" ht="9.75">
      <c r="A87" s="117"/>
      <c r="B87" s="73"/>
      <c r="C87" s="72"/>
      <c r="D87" s="115"/>
      <c r="E87" s="115"/>
      <c r="F87" s="115"/>
      <c r="G87" s="115"/>
      <c r="H87" s="115"/>
      <c r="I87" s="135"/>
    </row>
    <row r="88" spans="1:9" ht="9.75">
      <c r="A88" s="121"/>
      <c r="B88" s="122"/>
      <c r="C88" s="123"/>
      <c r="D88" s="121"/>
      <c r="E88" s="121"/>
      <c r="F88" s="121"/>
      <c r="G88" s="121"/>
      <c r="H88" s="121"/>
      <c r="I88" s="135"/>
    </row>
    <row r="89" spans="1:12" ht="48.75" customHeight="1">
      <c r="A89" s="137"/>
      <c r="B89" s="138"/>
      <c r="C89" s="79"/>
      <c r="D89" s="73"/>
      <c r="E89" s="139"/>
      <c r="F89" s="139"/>
      <c r="G89" s="139"/>
      <c r="H89" s="139"/>
      <c r="I89" s="140"/>
      <c r="J89" s="134" t="s">
        <v>196</v>
      </c>
      <c r="K89" s="124" t="s">
        <v>197</v>
      </c>
      <c r="L89" s="124" t="s">
        <v>3</v>
      </c>
    </row>
    <row r="90" spans="1:12" ht="9.75">
      <c r="A90" s="123"/>
      <c r="B90" s="122"/>
      <c r="C90" s="125"/>
      <c r="D90" s="125"/>
      <c r="E90" s="125"/>
      <c r="F90" s="125"/>
      <c r="G90" s="125"/>
      <c r="H90" s="125"/>
      <c r="I90" s="125"/>
      <c r="J90" s="126" t="e">
        <f>'[1]вед'!M104-'[1]доходы'!J61</f>
        <v>#REF!</v>
      </c>
      <c r="K90" s="127" t="e">
        <f>'[1]вед'!N104-'[1]доходы'!K61</f>
        <v>#REF!</v>
      </c>
      <c r="L90" s="127" t="e">
        <f>'[1]вед'!O104-'[1]доходы'!L61</f>
        <v>#REF!</v>
      </c>
    </row>
    <row r="91" spans="4:8" ht="9.75">
      <c r="D91" s="128"/>
      <c r="E91" s="128"/>
      <c r="F91" s="128"/>
      <c r="G91" s="128"/>
      <c r="H91" s="128"/>
    </row>
    <row r="92" spans="4:8" ht="9.75">
      <c r="D92" s="128"/>
      <c r="E92" s="128"/>
      <c r="F92" s="128"/>
      <c r="G92" s="128"/>
      <c r="H92" s="128"/>
    </row>
    <row r="93" ht="9.75">
      <c r="E93" s="128"/>
    </row>
    <row r="95" spans="6:8" ht="9.75">
      <c r="F95" s="128"/>
      <c r="G95" s="128"/>
      <c r="H95" s="128"/>
    </row>
  </sheetData>
  <sheetProtection/>
  <mergeCells count="6">
    <mergeCell ref="A84:H84"/>
    <mergeCell ref="C85:I85"/>
    <mergeCell ref="B86:I86"/>
    <mergeCell ref="A3:C3"/>
    <mergeCell ref="A6:H6"/>
    <mergeCell ref="B82:H82"/>
  </mergeCells>
  <printOptions/>
  <pageMargins left="1.220472440944882" right="0.7874015748031497" top="0.5118110236220472" bottom="0.7874015748031497" header="0.5118110236220472" footer="0.5118110236220472"/>
  <pageSetup horizontalDpi="600" verticalDpi="600" orientation="landscape" paperSize="9" r:id="rId1"/>
  <headerFooter alignWithMargins="0">
    <oddFooter>&amp;R&amp;P из 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20"/>
  <sheetViews>
    <sheetView tabSelected="1" zoomScalePageLayoutView="0" workbookViewId="0" topLeftCell="A109">
      <selection activeCell="G54" sqref="G54"/>
    </sheetView>
  </sheetViews>
  <sheetFormatPr defaultColWidth="9.00390625" defaultRowHeight="12.75"/>
  <cols>
    <col min="1" max="1" width="5.00390625" style="15" customWidth="1"/>
    <col min="2" max="2" width="69.00390625" style="15" customWidth="1"/>
    <col min="3" max="3" width="6.875" style="15" customWidth="1"/>
    <col min="4" max="4" width="7.875" style="15" customWidth="1"/>
    <col min="5" max="5" width="10.00390625" style="15" customWidth="1"/>
    <col min="6" max="6" width="7.125" style="15" customWidth="1"/>
    <col min="7" max="7" width="9.625" style="15" customWidth="1"/>
    <col min="8" max="11" width="6.50390625" style="15" hidden="1" customWidth="1"/>
    <col min="12" max="12" width="6.875" style="0" hidden="1" customWidth="1"/>
    <col min="13" max="14" width="0.12890625" style="0" hidden="1" customWidth="1"/>
    <col min="15" max="15" width="6.625" style="0" hidden="1" customWidth="1"/>
  </cols>
  <sheetData>
    <row r="1" spans="1:11" s="9" customFormat="1" ht="9.75">
      <c r="A1" s="163" t="s">
        <v>199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s="9" customFormat="1" ht="1.5" customHeight="1">
      <c r="A2" s="1"/>
      <c r="B2" s="1"/>
      <c r="C2" s="1"/>
      <c r="D2" s="10"/>
      <c r="E2" s="10"/>
      <c r="F2" s="10"/>
      <c r="G2" s="1"/>
      <c r="H2" s="1"/>
      <c r="I2" s="1"/>
      <c r="J2" s="1"/>
      <c r="K2" s="1"/>
    </row>
    <row r="3" spans="1:11" s="9" customFormat="1" ht="15" customHeight="1">
      <c r="A3" s="164"/>
      <c r="B3" s="165"/>
      <c r="C3" s="165"/>
      <c r="D3" s="165"/>
      <c r="E3" s="165"/>
      <c r="F3" s="165"/>
      <c r="G3" s="165"/>
      <c r="H3" s="165"/>
      <c r="I3" s="165"/>
      <c r="J3" s="165"/>
      <c r="K3" s="165"/>
    </row>
    <row r="4" spans="1:16" s="6" customFormat="1" ht="25.5" customHeight="1">
      <c r="A4" s="157" t="s">
        <v>283</v>
      </c>
      <c r="B4" s="157"/>
      <c r="C4" s="157"/>
      <c r="D4" s="166"/>
      <c r="E4" s="166"/>
      <c r="F4" s="166"/>
      <c r="G4" s="7"/>
      <c r="H4" s="7"/>
      <c r="I4" s="8"/>
      <c r="J4" s="8"/>
      <c r="K4" s="8"/>
      <c r="L4" s="8"/>
      <c r="M4" s="8"/>
      <c r="N4" s="8"/>
      <c r="O4" s="8"/>
      <c r="P4" s="8"/>
    </row>
    <row r="5" spans="1:11" s="9" customFormat="1" ht="11.25" customHeight="1">
      <c r="A5" s="11"/>
      <c r="B5" s="12"/>
      <c r="C5" s="13"/>
      <c r="D5" s="13"/>
      <c r="E5" s="13"/>
      <c r="F5" s="13"/>
      <c r="G5" s="13"/>
      <c r="H5" s="13"/>
      <c r="I5" s="13"/>
      <c r="J5" s="13"/>
      <c r="K5" s="13"/>
    </row>
    <row r="6" spans="1:16" s="9" customFormat="1" ht="22.5" customHeight="1">
      <c r="A6" s="160" t="s">
        <v>232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2"/>
      <c r="M6" s="162"/>
      <c r="N6" s="162"/>
      <c r="O6" s="162"/>
      <c r="P6" s="162"/>
    </row>
    <row r="7" spans="1:11" ht="12.75">
      <c r="A7" s="14"/>
      <c r="D7" s="16"/>
      <c r="E7" s="16"/>
      <c r="F7" s="16"/>
      <c r="G7" s="1"/>
      <c r="H7" s="1"/>
      <c r="I7" s="1"/>
      <c r="J7" s="1"/>
      <c r="K7" s="1"/>
    </row>
    <row r="8" spans="1:15" ht="61.5" customHeight="1">
      <c r="A8" s="17" t="s">
        <v>6</v>
      </c>
      <c r="B8" s="17" t="s">
        <v>7</v>
      </c>
      <c r="C8" s="17" t="s">
        <v>8</v>
      </c>
      <c r="D8" s="18" t="s">
        <v>9</v>
      </c>
      <c r="E8" s="18" t="s">
        <v>10</v>
      </c>
      <c r="F8" s="18" t="s">
        <v>231</v>
      </c>
      <c r="G8" s="19" t="s">
        <v>11</v>
      </c>
      <c r="H8" s="20" t="s">
        <v>0</v>
      </c>
      <c r="I8" s="20" t="s">
        <v>12</v>
      </c>
      <c r="J8" s="20" t="s">
        <v>13</v>
      </c>
      <c r="K8" s="20" t="s">
        <v>14</v>
      </c>
      <c r="L8" s="21" t="s">
        <v>1</v>
      </c>
      <c r="M8" s="21" t="s">
        <v>15</v>
      </c>
      <c r="N8" s="21" t="s">
        <v>2</v>
      </c>
      <c r="O8" s="21" t="s">
        <v>3</v>
      </c>
    </row>
    <row r="9" spans="1:15" ht="33" customHeight="1">
      <c r="A9" s="17" t="s">
        <v>218</v>
      </c>
      <c r="B9" s="22" t="s">
        <v>109</v>
      </c>
      <c r="C9" s="23">
        <v>911</v>
      </c>
      <c r="D9" s="18"/>
      <c r="E9" s="18"/>
      <c r="F9" s="18"/>
      <c r="G9" s="24">
        <f>G10+G37+G69+G80+G88+G100+G104+G33</f>
        <v>92396.3</v>
      </c>
      <c r="H9" s="20"/>
      <c r="I9" s="20"/>
      <c r="J9" s="20"/>
      <c r="K9" s="20"/>
      <c r="L9" s="21"/>
      <c r="M9" s="21"/>
      <c r="N9" s="21"/>
      <c r="O9" s="21"/>
    </row>
    <row r="10" spans="1:15" ht="12.75">
      <c r="A10" s="25" t="s">
        <v>16</v>
      </c>
      <c r="B10" s="26" t="s">
        <v>17</v>
      </c>
      <c r="C10" s="133" t="s">
        <v>18</v>
      </c>
      <c r="D10" s="27" t="s">
        <v>19</v>
      </c>
      <c r="E10" s="28"/>
      <c r="F10" s="28"/>
      <c r="G10" s="29">
        <f>G11+G21+G24</f>
        <v>18089.8</v>
      </c>
      <c r="H10" s="3">
        <f>SUM(H11:H24)</f>
        <v>261.59999999999997</v>
      </c>
      <c r="I10" s="3">
        <f>SUM(I11:I24)</f>
        <v>46.89999999999998</v>
      </c>
      <c r="J10" s="3">
        <f>SUM(J11:J24)</f>
        <v>91.39999999999998</v>
      </c>
      <c r="K10" s="3">
        <f>SUM(K11:K24)</f>
        <v>91.39999999999998</v>
      </c>
      <c r="L10" s="30" t="e">
        <f>#REF!+#REF!</f>
        <v>#REF!</v>
      </c>
      <c r="M10" s="30" t="e">
        <f>#REF!+#REF!</f>
        <v>#REF!</v>
      </c>
      <c r="N10" s="30" t="e">
        <f>#REF!+#REF!</f>
        <v>#REF!</v>
      </c>
      <c r="O10" s="30" t="e">
        <f>#REF!+#REF!</f>
        <v>#REF!</v>
      </c>
    </row>
    <row r="11" spans="1:18" ht="36" customHeight="1">
      <c r="A11" s="25" t="s">
        <v>20</v>
      </c>
      <c r="B11" s="2" t="s">
        <v>28</v>
      </c>
      <c r="C11" s="46">
        <v>911</v>
      </c>
      <c r="D11" s="27" t="s">
        <v>29</v>
      </c>
      <c r="E11" s="31"/>
      <c r="F11" s="31"/>
      <c r="G11" s="32">
        <f>G12+G15+G19</f>
        <v>17332.8</v>
      </c>
      <c r="H11" s="41">
        <v>65.7</v>
      </c>
      <c r="I11" s="41">
        <v>0</v>
      </c>
      <c r="J11" s="41">
        <v>0</v>
      </c>
      <c r="K11" s="41">
        <v>0</v>
      </c>
      <c r="L11" s="30" t="e">
        <f>L12+#REF!+#REF!+#REF!</f>
        <v>#REF!</v>
      </c>
      <c r="M11" s="30" t="e">
        <f>M12+#REF!+#REF!+#REF!</f>
        <v>#REF!</v>
      </c>
      <c r="N11" s="30" t="e">
        <f>N12+#REF!+#REF!+#REF!</f>
        <v>#REF!</v>
      </c>
      <c r="O11" s="45" t="e">
        <f>O12+#REF!+#REF!+#REF!</f>
        <v>#REF!</v>
      </c>
      <c r="P11" s="40"/>
      <c r="Q11" s="40"/>
      <c r="R11" s="40"/>
    </row>
    <row r="12" spans="1:18" ht="15.75" customHeight="1">
      <c r="A12" s="37" t="s">
        <v>206</v>
      </c>
      <c r="B12" s="26" t="s">
        <v>110</v>
      </c>
      <c r="C12" s="46">
        <v>911</v>
      </c>
      <c r="D12" s="47" t="s">
        <v>29</v>
      </c>
      <c r="E12" s="47" t="s">
        <v>30</v>
      </c>
      <c r="F12" s="48"/>
      <c r="G12" s="35">
        <f>G13+G14</f>
        <v>1141.2</v>
      </c>
      <c r="H12" s="36"/>
      <c r="I12" s="36"/>
      <c r="J12" s="36"/>
      <c r="K12" s="36"/>
      <c r="L12" s="38" t="e">
        <f>L13</f>
        <v>#REF!</v>
      </c>
      <c r="M12" s="38" t="e">
        <f>M13</f>
        <v>#REF!</v>
      </c>
      <c r="N12" s="38" t="e">
        <f>N13</f>
        <v>#REF!</v>
      </c>
      <c r="O12" s="39" t="e">
        <f>O13</f>
        <v>#REF!</v>
      </c>
      <c r="P12" s="40"/>
      <c r="Q12" s="40"/>
      <c r="R12" s="40"/>
    </row>
    <row r="13" spans="1:18" ht="38.25" customHeight="1">
      <c r="A13" s="37"/>
      <c r="B13" s="26" t="s">
        <v>223</v>
      </c>
      <c r="C13" s="46">
        <v>911</v>
      </c>
      <c r="D13" s="31" t="s">
        <v>29</v>
      </c>
      <c r="E13" s="47" t="s">
        <v>30</v>
      </c>
      <c r="F13" s="31" t="s">
        <v>224</v>
      </c>
      <c r="G13" s="35">
        <v>1117.2</v>
      </c>
      <c r="H13" s="41"/>
      <c r="I13" s="41"/>
      <c r="J13" s="41"/>
      <c r="K13" s="41"/>
      <c r="L13" s="42" t="e">
        <f>#REF!+#REF!</f>
        <v>#REF!</v>
      </c>
      <c r="M13" s="42" t="e">
        <f>#REF!+#REF!</f>
        <v>#REF!</v>
      </c>
      <c r="N13" s="42" t="e">
        <f>#REF!+#REF!</f>
        <v>#REF!</v>
      </c>
      <c r="O13" s="43" t="e">
        <f>#REF!+#REF!</f>
        <v>#REF!</v>
      </c>
      <c r="P13" s="40"/>
      <c r="Q13" s="40"/>
      <c r="R13" s="40"/>
    </row>
    <row r="14" spans="1:18" ht="13.5" customHeight="1">
      <c r="A14" s="37"/>
      <c r="B14" s="26" t="s">
        <v>225</v>
      </c>
      <c r="C14" s="46">
        <v>911</v>
      </c>
      <c r="D14" s="31" t="s">
        <v>29</v>
      </c>
      <c r="E14" s="47" t="s">
        <v>30</v>
      </c>
      <c r="F14" s="31" t="s">
        <v>226</v>
      </c>
      <c r="G14" s="35">
        <v>24</v>
      </c>
      <c r="H14" s="41"/>
      <c r="I14" s="41"/>
      <c r="J14" s="41"/>
      <c r="K14" s="41"/>
      <c r="L14" s="42"/>
      <c r="M14" s="42"/>
      <c r="N14" s="42"/>
      <c r="O14" s="43"/>
      <c r="P14" s="40"/>
      <c r="Q14" s="40"/>
      <c r="R14" s="40"/>
    </row>
    <row r="15" spans="1:15" ht="21.75" customHeight="1">
      <c r="A15" s="37" t="s">
        <v>236</v>
      </c>
      <c r="B15" s="26" t="s">
        <v>31</v>
      </c>
      <c r="C15" s="46">
        <v>911</v>
      </c>
      <c r="D15" s="47" t="s">
        <v>29</v>
      </c>
      <c r="E15" s="47" t="s">
        <v>32</v>
      </c>
      <c r="F15" s="48"/>
      <c r="G15" s="35">
        <f>G16+G17+G18</f>
        <v>16186.000000000002</v>
      </c>
      <c r="H15" s="36"/>
      <c r="I15" s="36"/>
      <c r="J15" s="36"/>
      <c r="K15" s="36"/>
      <c r="L15" s="38"/>
      <c r="M15" s="38"/>
      <c r="N15" s="38"/>
      <c r="O15" s="38"/>
    </row>
    <row r="16" spans="1:15" ht="51" customHeight="1">
      <c r="A16" s="37"/>
      <c r="B16" s="26" t="s">
        <v>223</v>
      </c>
      <c r="C16" s="46">
        <v>911</v>
      </c>
      <c r="D16" s="47" t="s">
        <v>29</v>
      </c>
      <c r="E16" s="47" t="s">
        <v>32</v>
      </c>
      <c r="F16" s="31" t="s">
        <v>224</v>
      </c>
      <c r="G16" s="35">
        <f>11300+960.7</f>
        <v>12260.7</v>
      </c>
      <c r="H16" s="41"/>
      <c r="I16" s="41"/>
      <c r="J16" s="41"/>
      <c r="K16" s="41"/>
      <c r="L16" s="42" t="e">
        <f>#REF!+#REF!</f>
        <v>#REF!</v>
      </c>
      <c r="M16" s="42" t="e">
        <f>#REF!+#REF!</f>
        <v>#REF!</v>
      </c>
      <c r="N16" s="42" t="e">
        <f>#REF!+#REF!</f>
        <v>#REF!</v>
      </c>
      <c r="O16" s="42" t="e">
        <f>#REF!+#REF!</f>
        <v>#REF!</v>
      </c>
    </row>
    <row r="17" spans="1:15" ht="22.5" customHeight="1">
      <c r="A17" s="37"/>
      <c r="B17" s="26" t="s">
        <v>225</v>
      </c>
      <c r="C17" s="46">
        <v>911</v>
      </c>
      <c r="D17" s="47" t="s">
        <v>29</v>
      </c>
      <c r="E17" s="47" t="s">
        <v>32</v>
      </c>
      <c r="F17" s="47" t="s">
        <v>226</v>
      </c>
      <c r="G17" s="35">
        <f>1784.1+2084.6</f>
        <v>3868.7</v>
      </c>
      <c r="H17" s="41"/>
      <c r="I17" s="41"/>
      <c r="J17" s="41"/>
      <c r="K17" s="41"/>
      <c r="L17" s="42"/>
      <c r="M17" s="42"/>
      <c r="N17" s="42"/>
      <c r="O17" s="42"/>
    </row>
    <row r="18" spans="1:15" ht="13.5" customHeight="1">
      <c r="A18" s="37"/>
      <c r="B18" s="26" t="s">
        <v>229</v>
      </c>
      <c r="C18" s="46">
        <v>911</v>
      </c>
      <c r="D18" s="47" t="s">
        <v>29</v>
      </c>
      <c r="E18" s="47" t="s">
        <v>32</v>
      </c>
      <c r="F18" s="47" t="s">
        <v>230</v>
      </c>
      <c r="G18" s="35">
        <f>24.2+32.4</f>
        <v>56.599999999999994</v>
      </c>
      <c r="H18" s="41"/>
      <c r="I18" s="41"/>
      <c r="J18" s="41"/>
      <c r="K18" s="41"/>
      <c r="L18" s="42"/>
      <c r="M18" s="42"/>
      <c r="N18" s="42"/>
      <c r="O18" s="42"/>
    </row>
    <row r="19" spans="1:15" ht="28.5" customHeight="1">
      <c r="A19" s="37" t="s">
        <v>237</v>
      </c>
      <c r="B19" s="142" t="s">
        <v>247</v>
      </c>
      <c r="C19" s="147">
        <v>911</v>
      </c>
      <c r="D19" s="148" t="s">
        <v>29</v>
      </c>
      <c r="E19" s="148" t="s">
        <v>246</v>
      </c>
      <c r="F19" s="148"/>
      <c r="G19" s="149">
        <f>G20</f>
        <v>5.6</v>
      </c>
      <c r="H19" s="50"/>
      <c r="I19" s="50"/>
      <c r="J19" s="50"/>
      <c r="K19" s="50"/>
      <c r="L19" s="51"/>
      <c r="M19" s="51"/>
      <c r="N19" s="51"/>
      <c r="O19" s="51"/>
    </row>
    <row r="20" spans="1:15" ht="13.5" customHeight="1">
      <c r="A20" s="37"/>
      <c r="B20" s="142" t="s">
        <v>225</v>
      </c>
      <c r="C20" s="147">
        <v>911</v>
      </c>
      <c r="D20" s="148" t="s">
        <v>29</v>
      </c>
      <c r="E20" s="148" t="s">
        <v>246</v>
      </c>
      <c r="F20" s="148" t="s">
        <v>226</v>
      </c>
      <c r="G20" s="149">
        <v>5.6</v>
      </c>
      <c r="H20" s="50"/>
      <c r="I20" s="50"/>
      <c r="J20" s="50"/>
      <c r="K20" s="50"/>
      <c r="L20" s="51"/>
      <c r="M20" s="51"/>
      <c r="N20" s="51"/>
      <c r="O20" s="51"/>
    </row>
    <row r="21" spans="1:15" ht="16.5" customHeight="1">
      <c r="A21" s="25" t="s">
        <v>21</v>
      </c>
      <c r="B21" s="2" t="s">
        <v>33</v>
      </c>
      <c r="C21" s="44">
        <v>911</v>
      </c>
      <c r="D21" s="52" t="s">
        <v>34</v>
      </c>
      <c r="E21" s="48"/>
      <c r="F21" s="48"/>
      <c r="G21" s="32">
        <f>G22</f>
        <v>500</v>
      </c>
      <c r="H21" s="33"/>
      <c r="I21" s="33"/>
      <c r="J21" s="33"/>
      <c r="K21" s="33"/>
      <c r="L21" s="34">
        <f aca="true" t="shared" si="0" ref="L21:O22">L22</f>
        <v>0</v>
      </c>
      <c r="M21" s="34">
        <f t="shared" si="0"/>
        <v>0</v>
      </c>
      <c r="N21" s="34">
        <f t="shared" si="0"/>
        <v>0</v>
      </c>
      <c r="O21" s="34">
        <f t="shared" si="0"/>
        <v>40</v>
      </c>
    </row>
    <row r="22" spans="1:15" ht="13.5" customHeight="1">
      <c r="A22" s="37" t="s">
        <v>24</v>
      </c>
      <c r="B22" s="26" t="s">
        <v>233</v>
      </c>
      <c r="C22" s="46">
        <v>911</v>
      </c>
      <c r="D22" s="31" t="s">
        <v>34</v>
      </c>
      <c r="E22" s="31" t="s">
        <v>35</v>
      </c>
      <c r="F22" s="31"/>
      <c r="G22" s="35">
        <f>G23</f>
        <v>500</v>
      </c>
      <c r="H22" s="41"/>
      <c r="I22" s="41"/>
      <c r="J22" s="41"/>
      <c r="K22" s="41"/>
      <c r="L22" s="42">
        <f t="shared" si="0"/>
        <v>0</v>
      </c>
      <c r="M22" s="42">
        <f t="shared" si="0"/>
        <v>0</v>
      </c>
      <c r="N22" s="42">
        <f t="shared" si="0"/>
        <v>0</v>
      </c>
      <c r="O22" s="42">
        <f t="shared" si="0"/>
        <v>40</v>
      </c>
    </row>
    <row r="23" spans="1:15" ht="13.5" customHeight="1">
      <c r="A23" s="37"/>
      <c r="B23" s="26" t="s">
        <v>229</v>
      </c>
      <c r="C23" s="46">
        <v>911</v>
      </c>
      <c r="D23" s="31" t="s">
        <v>34</v>
      </c>
      <c r="E23" s="31" t="s">
        <v>35</v>
      </c>
      <c r="F23" s="31" t="s">
        <v>230</v>
      </c>
      <c r="G23" s="35">
        <v>500</v>
      </c>
      <c r="H23" s="41"/>
      <c r="I23" s="41"/>
      <c r="J23" s="41"/>
      <c r="K23" s="41"/>
      <c r="L23" s="42">
        <f>40-40</f>
        <v>0</v>
      </c>
      <c r="M23" s="42">
        <f>0+40-40</f>
        <v>0</v>
      </c>
      <c r="N23" s="42">
        <f>0+40-40</f>
        <v>0</v>
      </c>
      <c r="O23" s="42">
        <f>0+40</f>
        <v>40</v>
      </c>
    </row>
    <row r="24" spans="1:15" ht="16.5" customHeight="1">
      <c r="A24" s="25" t="s">
        <v>27</v>
      </c>
      <c r="B24" s="2" t="s">
        <v>36</v>
      </c>
      <c r="C24" s="46">
        <v>911</v>
      </c>
      <c r="D24" s="52" t="s">
        <v>37</v>
      </c>
      <c r="E24" s="53"/>
      <c r="F24" s="53"/>
      <c r="G24" s="32">
        <f>G25+G29+G31+G27</f>
        <v>257</v>
      </c>
      <c r="H24" s="54">
        <f>259.5+21.4-12-73</f>
        <v>195.89999999999998</v>
      </c>
      <c r="I24" s="54">
        <f>339.5+21.4-15-111-55-73-60</f>
        <v>46.89999999999998</v>
      </c>
      <c r="J24" s="54">
        <f>589.5+21.4-30-350-6.5-73-60</f>
        <v>91.39999999999998</v>
      </c>
      <c r="K24" s="54">
        <f>424.5+21.4-115-6.5-100-73-60</f>
        <v>91.39999999999998</v>
      </c>
      <c r="L24" s="34" t="e">
        <f>#REF!+#REF!+#REF!</f>
        <v>#REF!</v>
      </c>
      <c r="M24" s="34" t="e">
        <f>#REF!+#REF!+#REF!</f>
        <v>#REF!</v>
      </c>
      <c r="N24" s="34" t="e">
        <f>#REF!+#REF!+#REF!</f>
        <v>#REF!</v>
      </c>
      <c r="O24" s="34" t="e">
        <f>#REF!+#REF!+#REF!</f>
        <v>#REF!</v>
      </c>
    </row>
    <row r="25" spans="1:15" ht="21">
      <c r="A25" s="37" t="s">
        <v>207</v>
      </c>
      <c r="B25" s="26" t="s">
        <v>112</v>
      </c>
      <c r="C25" s="46">
        <v>911</v>
      </c>
      <c r="D25" s="31" t="s">
        <v>37</v>
      </c>
      <c r="E25" s="55" t="s">
        <v>111</v>
      </c>
      <c r="F25" s="56"/>
      <c r="G25" s="35">
        <f>G26</f>
        <v>72</v>
      </c>
      <c r="H25" s="57"/>
      <c r="I25" s="57"/>
      <c r="J25" s="57"/>
      <c r="K25" s="57"/>
      <c r="L25" s="42"/>
      <c r="M25" s="42"/>
      <c r="N25" s="42"/>
      <c r="O25" s="42"/>
    </row>
    <row r="26" spans="1:15" ht="12.75">
      <c r="A26" s="37"/>
      <c r="B26" s="26" t="s">
        <v>229</v>
      </c>
      <c r="C26" s="46">
        <v>911</v>
      </c>
      <c r="D26" s="31" t="s">
        <v>37</v>
      </c>
      <c r="E26" s="55" t="s">
        <v>111</v>
      </c>
      <c r="F26" s="56" t="s">
        <v>230</v>
      </c>
      <c r="G26" s="35">
        <v>72</v>
      </c>
      <c r="H26" s="57"/>
      <c r="I26" s="57"/>
      <c r="J26" s="57"/>
      <c r="K26" s="57"/>
      <c r="L26" s="42"/>
      <c r="M26" s="42"/>
      <c r="N26" s="42"/>
      <c r="O26" s="42"/>
    </row>
    <row r="27" spans="1:15" ht="15" customHeight="1">
      <c r="A27" s="37" t="s">
        <v>208</v>
      </c>
      <c r="B27" s="26" t="s">
        <v>289</v>
      </c>
      <c r="C27" s="46">
        <v>911</v>
      </c>
      <c r="D27" s="31" t="s">
        <v>37</v>
      </c>
      <c r="E27" s="55" t="s">
        <v>288</v>
      </c>
      <c r="F27" s="56"/>
      <c r="G27" s="35">
        <f>G28</f>
        <v>70</v>
      </c>
      <c r="H27" s="57"/>
      <c r="I27" s="57"/>
      <c r="J27" s="57"/>
      <c r="K27" s="57"/>
      <c r="L27" s="42"/>
      <c r="M27" s="42"/>
      <c r="N27" s="42"/>
      <c r="O27" s="42"/>
    </row>
    <row r="28" spans="1:15" ht="16.5" customHeight="1">
      <c r="A28" s="37"/>
      <c r="B28" s="26" t="s">
        <v>225</v>
      </c>
      <c r="C28" s="46">
        <v>911</v>
      </c>
      <c r="D28" s="31" t="s">
        <v>37</v>
      </c>
      <c r="E28" s="55" t="s">
        <v>288</v>
      </c>
      <c r="F28" s="56" t="s">
        <v>226</v>
      </c>
      <c r="G28" s="35">
        <f>0+70</f>
        <v>70</v>
      </c>
      <c r="H28" s="57"/>
      <c r="I28" s="57"/>
      <c r="J28" s="57"/>
      <c r="K28" s="57"/>
      <c r="L28" s="42"/>
      <c r="M28" s="42"/>
      <c r="N28" s="42"/>
      <c r="O28" s="42"/>
    </row>
    <row r="29" spans="1:15" ht="21">
      <c r="A29" s="37" t="s">
        <v>262</v>
      </c>
      <c r="B29" s="26" t="s">
        <v>284</v>
      </c>
      <c r="C29" s="46">
        <v>911</v>
      </c>
      <c r="D29" s="31" t="s">
        <v>37</v>
      </c>
      <c r="E29" s="55" t="s">
        <v>261</v>
      </c>
      <c r="F29" s="56"/>
      <c r="G29" s="35">
        <f>G30</f>
        <v>15</v>
      </c>
      <c r="H29" s="57"/>
      <c r="I29" s="57"/>
      <c r="J29" s="57"/>
      <c r="K29" s="57"/>
      <c r="L29" s="42"/>
      <c r="M29" s="42"/>
      <c r="N29" s="42"/>
      <c r="O29" s="42"/>
    </row>
    <row r="30" spans="1:15" ht="15" customHeight="1">
      <c r="A30" s="37"/>
      <c r="B30" s="26" t="s">
        <v>225</v>
      </c>
      <c r="C30" s="46">
        <v>911</v>
      </c>
      <c r="D30" s="31" t="s">
        <v>37</v>
      </c>
      <c r="E30" s="55" t="s">
        <v>261</v>
      </c>
      <c r="F30" s="56" t="s">
        <v>226</v>
      </c>
      <c r="G30" s="35">
        <v>15</v>
      </c>
      <c r="H30" s="57"/>
      <c r="I30" s="57"/>
      <c r="J30" s="57"/>
      <c r="K30" s="57"/>
      <c r="L30" s="42"/>
      <c r="M30" s="42"/>
      <c r="N30" s="42"/>
      <c r="O30" s="42"/>
    </row>
    <row r="31" spans="1:15" ht="24" customHeight="1">
      <c r="A31" s="37" t="s">
        <v>290</v>
      </c>
      <c r="B31" s="26" t="s">
        <v>285</v>
      </c>
      <c r="C31" s="46">
        <v>911</v>
      </c>
      <c r="D31" s="31" t="s">
        <v>37</v>
      </c>
      <c r="E31" s="55" t="s">
        <v>263</v>
      </c>
      <c r="F31" s="56"/>
      <c r="G31" s="35">
        <f>G32</f>
        <v>100</v>
      </c>
      <c r="H31" s="57"/>
      <c r="I31" s="57"/>
      <c r="J31" s="57"/>
      <c r="K31" s="57"/>
      <c r="L31" s="42"/>
      <c r="M31" s="42"/>
      <c r="N31" s="42"/>
      <c r="O31" s="42"/>
    </row>
    <row r="32" spans="1:15" ht="15" customHeight="1">
      <c r="A32" s="37"/>
      <c r="B32" s="26" t="s">
        <v>225</v>
      </c>
      <c r="C32" s="46">
        <v>911</v>
      </c>
      <c r="D32" s="31" t="s">
        <v>37</v>
      </c>
      <c r="E32" s="55" t="s">
        <v>263</v>
      </c>
      <c r="F32" s="56" t="s">
        <v>226</v>
      </c>
      <c r="G32" s="35">
        <v>100</v>
      </c>
      <c r="H32" s="57"/>
      <c r="I32" s="57"/>
      <c r="J32" s="57"/>
      <c r="K32" s="57"/>
      <c r="L32" s="42"/>
      <c r="M32" s="42"/>
      <c r="N32" s="42"/>
      <c r="O32" s="42"/>
    </row>
    <row r="33" spans="1:15" ht="15.75" customHeight="1">
      <c r="A33" s="37" t="s">
        <v>266</v>
      </c>
      <c r="B33" s="26" t="s">
        <v>103</v>
      </c>
      <c r="C33" s="46">
        <v>911</v>
      </c>
      <c r="D33" s="27" t="s">
        <v>100</v>
      </c>
      <c r="E33" s="31"/>
      <c r="F33" s="31"/>
      <c r="G33" s="32">
        <f>G34</f>
        <v>143.4</v>
      </c>
      <c r="H33" s="41"/>
      <c r="I33" s="41"/>
      <c r="J33" s="41"/>
      <c r="K33" s="41"/>
      <c r="L33" s="42"/>
      <c r="M33" s="42"/>
      <c r="N33" s="42"/>
      <c r="O33" s="42"/>
    </row>
    <row r="34" spans="1:15" ht="15.75" customHeight="1">
      <c r="A34" s="37" t="s">
        <v>267</v>
      </c>
      <c r="B34" s="2" t="s">
        <v>104</v>
      </c>
      <c r="C34" s="46">
        <v>911</v>
      </c>
      <c r="D34" s="27" t="s">
        <v>101</v>
      </c>
      <c r="E34" s="31"/>
      <c r="F34" s="31"/>
      <c r="G34" s="32">
        <f>G35</f>
        <v>143.4</v>
      </c>
      <c r="H34" s="41"/>
      <c r="I34" s="41"/>
      <c r="J34" s="41"/>
      <c r="K34" s="41"/>
      <c r="L34" s="42"/>
      <c r="M34" s="42"/>
      <c r="N34" s="42"/>
      <c r="O34" s="42"/>
    </row>
    <row r="35" spans="1:15" ht="21">
      <c r="A35" s="37" t="s">
        <v>268</v>
      </c>
      <c r="B35" s="59" t="s">
        <v>107</v>
      </c>
      <c r="C35" s="46">
        <v>911</v>
      </c>
      <c r="D35" s="31" t="s">
        <v>101</v>
      </c>
      <c r="E35" s="31" t="s">
        <v>102</v>
      </c>
      <c r="F35" s="31"/>
      <c r="G35" s="35">
        <f>G36</f>
        <v>143.4</v>
      </c>
      <c r="H35" s="41"/>
      <c r="I35" s="41"/>
      <c r="J35" s="41"/>
      <c r="K35" s="41"/>
      <c r="L35" s="42"/>
      <c r="M35" s="42"/>
      <c r="N35" s="42"/>
      <c r="O35" s="42"/>
    </row>
    <row r="36" spans="1:15" ht="15" customHeight="1">
      <c r="A36" s="37"/>
      <c r="B36" s="26" t="s">
        <v>229</v>
      </c>
      <c r="C36" s="46">
        <v>911</v>
      </c>
      <c r="D36" s="31" t="s">
        <v>101</v>
      </c>
      <c r="E36" s="31" t="s">
        <v>102</v>
      </c>
      <c r="F36" s="31" t="s">
        <v>230</v>
      </c>
      <c r="G36" s="35">
        <v>143.4</v>
      </c>
      <c r="H36" s="41"/>
      <c r="I36" s="41"/>
      <c r="J36" s="41"/>
      <c r="K36" s="41"/>
      <c r="L36" s="42"/>
      <c r="M36" s="42"/>
      <c r="N36" s="42"/>
      <c r="O36" s="42"/>
    </row>
    <row r="37" spans="1:15" ht="12.75">
      <c r="A37" s="25" t="s">
        <v>38</v>
      </c>
      <c r="B37" s="26" t="s">
        <v>39</v>
      </c>
      <c r="C37" s="46">
        <v>911</v>
      </c>
      <c r="D37" s="27" t="s">
        <v>40</v>
      </c>
      <c r="E37" s="28"/>
      <c r="F37" s="28"/>
      <c r="G37" s="32">
        <f>G38</f>
        <v>36665</v>
      </c>
      <c r="H37" s="3">
        <f>SUM(H38:H41)</f>
        <v>0</v>
      </c>
      <c r="I37" s="3">
        <f>SUM(I38:I41)</f>
        <v>4532.02</v>
      </c>
      <c r="J37" s="3">
        <f>SUM(J38:J41)</f>
        <v>4435</v>
      </c>
      <c r="K37" s="3">
        <f>SUM(K38:K41)</f>
        <v>1285</v>
      </c>
      <c r="L37" s="30" t="e">
        <f>#REF!+L38+#REF!</f>
        <v>#REF!</v>
      </c>
      <c r="M37" s="30" t="e">
        <f>#REF!+M38+#REF!</f>
        <v>#REF!</v>
      </c>
      <c r="N37" s="30" t="e">
        <f>#REF!+N38+#REF!</f>
        <v>#REF!</v>
      </c>
      <c r="O37" s="30" t="e">
        <f>#REF!+O38+#REF!</f>
        <v>#REF!</v>
      </c>
    </row>
    <row r="38" spans="1:15" ht="16.5" customHeight="1">
      <c r="A38" s="37" t="s">
        <v>41</v>
      </c>
      <c r="B38" s="2" t="s">
        <v>42</v>
      </c>
      <c r="C38" s="46">
        <v>911</v>
      </c>
      <c r="D38" s="52" t="s">
        <v>43</v>
      </c>
      <c r="E38" s="53"/>
      <c r="F38" s="53"/>
      <c r="G38" s="32">
        <f>G39+G48+G55+G64</f>
        <v>36665</v>
      </c>
      <c r="H38" s="36">
        <f>10-10</f>
        <v>0</v>
      </c>
      <c r="I38" s="36">
        <f>3260+250+15+85+30+100+336.67+355.35+100</f>
        <v>4532.02</v>
      </c>
      <c r="J38" s="36">
        <f>1705+30+10+350+60+30+1200+250+800</f>
        <v>4435</v>
      </c>
      <c r="K38" s="36">
        <f>60+85+1140</f>
        <v>1285</v>
      </c>
      <c r="L38" s="34" t="e">
        <f>SUM(L40,L44,#REF!,#REF!,L48,L55,L58,#REF!,#REF!,#REF!,#REF!,#REF!)</f>
        <v>#REF!</v>
      </c>
      <c r="M38" s="34" t="e">
        <f>SUM(M40,M44,#REF!,#REF!,M48,M55,M58,#REF!,#REF!,#REF!,#REF!,#REF!)</f>
        <v>#REF!</v>
      </c>
      <c r="N38" s="34" t="e">
        <f>SUM(N40,N44,#REF!,#REF!,N48,N55,N58,#REF!,#REF!,#REF!,#REF!,#REF!)</f>
        <v>#REF!</v>
      </c>
      <c r="O38" s="34" t="e">
        <f>SUM(O40,O44,#REF!,#REF!,O48,O55,O58,#REF!,#REF!,#REF!,#REF!,#REF!)</f>
        <v>#REF!</v>
      </c>
    </row>
    <row r="39" spans="1:15" ht="15.75" customHeight="1">
      <c r="A39" s="37" t="s">
        <v>209</v>
      </c>
      <c r="B39" s="26" t="s">
        <v>44</v>
      </c>
      <c r="C39" s="46">
        <v>911</v>
      </c>
      <c r="D39" s="47" t="s">
        <v>43</v>
      </c>
      <c r="E39" s="55" t="s">
        <v>45</v>
      </c>
      <c r="F39" s="53"/>
      <c r="G39" s="35">
        <f>G40+G44+G46+G42</f>
        <v>5932</v>
      </c>
      <c r="H39" s="36"/>
      <c r="I39" s="36"/>
      <c r="J39" s="36"/>
      <c r="K39" s="36"/>
      <c r="L39" s="34"/>
      <c r="M39" s="34"/>
      <c r="N39" s="34"/>
      <c r="O39" s="34"/>
    </row>
    <row r="40" spans="1:15" ht="21">
      <c r="A40" s="37"/>
      <c r="B40" s="26" t="s">
        <v>46</v>
      </c>
      <c r="C40" s="46">
        <v>911</v>
      </c>
      <c r="D40" s="55" t="s">
        <v>43</v>
      </c>
      <c r="E40" s="55" t="s">
        <v>47</v>
      </c>
      <c r="F40" s="53"/>
      <c r="G40" s="35">
        <f>G41</f>
        <v>4125</v>
      </c>
      <c r="H40" s="36"/>
      <c r="I40" s="36"/>
      <c r="J40" s="36"/>
      <c r="K40" s="36"/>
      <c r="L40" s="38" t="e">
        <f>L41</f>
        <v>#REF!</v>
      </c>
      <c r="M40" s="38" t="e">
        <f>M41</f>
        <v>#REF!</v>
      </c>
      <c r="N40" s="38" t="e">
        <f>N41</f>
        <v>#REF!</v>
      </c>
      <c r="O40" s="38" t="e">
        <f>O41</f>
        <v>#REF!</v>
      </c>
    </row>
    <row r="41" spans="1:15" ht="12.75">
      <c r="A41" s="37"/>
      <c r="B41" s="26" t="s">
        <v>225</v>
      </c>
      <c r="C41" s="46">
        <v>911</v>
      </c>
      <c r="D41" s="55" t="s">
        <v>43</v>
      </c>
      <c r="E41" s="55" t="s">
        <v>47</v>
      </c>
      <c r="F41" s="55" t="s">
        <v>226</v>
      </c>
      <c r="G41" s="35">
        <v>4125</v>
      </c>
      <c r="H41" s="41"/>
      <c r="I41" s="41"/>
      <c r="J41" s="41"/>
      <c r="K41" s="41"/>
      <c r="L41" s="42" t="e">
        <f>#REF!</f>
        <v>#REF!</v>
      </c>
      <c r="M41" s="42" t="e">
        <f>#REF!</f>
        <v>#REF!</v>
      </c>
      <c r="N41" s="42" t="e">
        <f>#REF!</f>
        <v>#REF!</v>
      </c>
      <c r="O41" s="42" t="e">
        <f>#REF!</f>
        <v>#REF!</v>
      </c>
    </row>
    <row r="42" spans="1:15" ht="21">
      <c r="A42" s="37"/>
      <c r="B42" s="26" t="s">
        <v>214</v>
      </c>
      <c r="C42" s="46">
        <v>911</v>
      </c>
      <c r="D42" s="55" t="s">
        <v>43</v>
      </c>
      <c r="E42" s="55" t="s">
        <v>213</v>
      </c>
      <c r="F42" s="55"/>
      <c r="G42" s="35">
        <f>G43</f>
        <v>404</v>
      </c>
      <c r="H42" s="41"/>
      <c r="I42" s="41"/>
      <c r="J42" s="41"/>
      <c r="K42" s="41"/>
      <c r="L42" s="42"/>
      <c r="M42" s="42"/>
      <c r="N42" s="42"/>
      <c r="O42" s="42"/>
    </row>
    <row r="43" spans="1:15" ht="12.75">
      <c r="A43" s="37"/>
      <c r="B43" s="26" t="s">
        <v>225</v>
      </c>
      <c r="C43" s="46">
        <v>911</v>
      </c>
      <c r="D43" s="55" t="s">
        <v>43</v>
      </c>
      <c r="E43" s="55" t="s">
        <v>213</v>
      </c>
      <c r="F43" s="55" t="s">
        <v>226</v>
      </c>
      <c r="G43" s="35">
        <v>404</v>
      </c>
      <c r="H43" s="41"/>
      <c r="I43" s="41"/>
      <c r="J43" s="41"/>
      <c r="K43" s="41"/>
      <c r="L43" s="42"/>
      <c r="M43" s="42"/>
      <c r="N43" s="42"/>
      <c r="O43" s="42"/>
    </row>
    <row r="44" spans="1:15" ht="12.75">
      <c r="A44" s="37"/>
      <c r="B44" s="26" t="s">
        <v>48</v>
      </c>
      <c r="C44" s="46">
        <v>911</v>
      </c>
      <c r="D44" s="55" t="s">
        <v>43</v>
      </c>
      <c r="E44" s="55" t="s">
        <v>49</v>
      </c>
      <c r="F44" s="53"/>
      <c r="G44" s="35">
        <f>G45</f>
        <v>1023</v>
      </c>
      <c r="H44" s="36"/>
      <c r="I44" s="36"/>
      <c r="J44" s="36"/>
      <c r="K44" s="36"/>
      <c r="L44" s="38" t="e">
        <f>L45</f>
        <v>#REF!</v>
      </c>
      <c r="M44" s="38" t="e">
        <f>M45</f>
        <v>#REF!</v>
      </c>
      <c r="N44" s="38" t="e">
        <f>N45</f>
        <v>#REF!</v>
      </c>
      <c r="O44" s="38" t="e">
        <f>O45</f>
        <v>#REF!</v>
      </c>
    </row>
    <row r="45" spans="1:15" ht="12.75">
      <c r="A45" s="37"/>
      <c r="B45" s="26" t="s">
        <v>225</v>
      </c>
      <c r="C45" s="46">
        <v>911</v>
      </c>
      <c r="D45" s="56" t="s">
        <v>43</v>
      </c>
      <c r="E45" s="55" t="s">
        <v>49</v>
      </c>
      <c r="F45" s="56" t="s">
        <v>226</v>
      </c>
      <c r="G45" s="35">
        <v>1023</v>
      </c>
      <c r="H45" s="41"/>
      <c r="I45" s="41"/>
      <c r="J45" s="41"/>
      <c r="K45" s="41"/>
      <c r="L45" s="42" t="e">
        <f>#REF!</f>
        <v>#REF!</v>
      </c>
      <c r="M45" s="42" t="e">
        <f>#REF!</f>
        <v>#REF!</v>
      </c>
      <c r="N45" s="42" t="e">
        <f>#REF!</f>
        <v>#REF!</v>
      </c>
      <c r="O45" s="42" t="e">
        <f>#REF!</f>
        <v>#REF!</v>
      </c>
    </row>
    <row r="46" spans="1:15" ht="21">
      <c r="A46" s="37"/>
      <c r="B46" s="59" t="s">
        <v>113</v>
      </c>
      <c r="C46" s="46">
        <v>911</v>
      </c>
      <c r="D46" s="56" t="s">
        <v>43</v>
      </c>
      <c r="E46" s="55" t="s">
        <v>50</v>
      </c>
      <c r="F46" s="56"/>
      <c r="G46" s="35">
        <f>G47</f>
        <v>380</v>
      </c>
      <c r="H46" s="41"/>
      <c r="I46" s="41"/>
      <c r="J46" s="41"/>
      <c r="K46" s="41"/>
      <c r="L46" s="42"/>
      <c r="M46" s="42"/>
      <c r="N46" s="42"/>
      <c r="O46" s="42"/>
    </row>
    <row r="47" spans="1:15" ht="12.75">
      <c r="A47" s="37"/>
      <c r="B47" s="26" t="s">
        <v>225</v>
      </c>
      <c r="C47" s="46">
        <v>911</v>
      </c>
      <c r="D47" s="56" t="s">
        <v>43</v>
      </c>
      <c r="E47" s="55" t="s">
        <v>50</v>
      </c>
      <c r="F47" s="56" t="s">
        <v>226</v>
      </c>
      <c r="G47" s="35">
        <v>380</v>
      </c>
      <c r="H47" s="41"/>
      <c r="I47" s="41"/>
      <c r="J47" s="41"/>
      <c r="K47" s="41"/>
      <c r="L47" s="42"/>
      <c r="M47" s="42"/>
      <c r="N47" s="42"/>
      <c r="O47" s="42"/>
    </row>
    <row r="48" spans="1:15" ht="21">
      <c r="A48" s="37" t="s">
        <v>269</v>
      </c>
      <c r="B48" s="26" t="s">
        <v>114</v>
      </c>
      <c r="C48" s="46">
        <v>911</v>
      </c>
      <c r="D48" s="55" t="s">
        <v>43</v>
      </c>
      <c r="E48" s="55" t="s">
        <v>51</v>
      </c>
      <c r="F48" s="53"/>
      <c r="G48" s="35">
        <f>G51+G53+G49</f>
        <v>15767</v>
      </c>
      <c r="H48" s="36"/>
      <c r="I48" s="36"/>
      <c r="J48" s="36"/>
      <c r="K48" s="36"/>
      <c r="L48" s="38" t="e">
        <f>L52</f>
        <v>#REF!</v>
      </c>
      <c r="M48" s="38" t="e">
        <f>M52</f>
        <v>#REF!</v>
      </c>
      <c r="N48" s="38" t="e">
        <f>N52</f>
        <v>#REF!</v>
      </c>
      <c r="O48" s="38" t="e">
        <f>O52</f>
        <v>#REF!</v>
      </c>
    </row>
    <row r="49" spans="1:15" ht="12.75">
      <c r="A49" s="37"/>
      <c r="B49" s="26" t="s">
        <v>259</v>
      </c>
      <c r="C49" s="46">
        <v>911</v>
      </c>
      <c r="D49" s="55" t="s">
        <v>43</v>
      </c>
      <c r="E49" s="55" t="s">
        <v>258</v>
      </c>
      <c r="F49" s="53"/>
      <c r="G49" s="35">
        <f>G50</f>
        <v>1284</v>
      </c>
      <c r="H49" s="36"/>
      <c r="I49" s="36"/>
      <c r="J49" s="36"/>
      <c r="K49" s="36"/>
      <c r="L49" s="38"/>
      <c r="M49" s="38"/>
      <c r="N49" s="38"/>
      <c r="O49" s="38"/>
    </row>
    <row r="50" spans="1:15" ht="12.75">
      <c r="A50" s="37"/>
      <c r="B50" s="26" t="s">
        <v>225</v>
      </c>
      <c r="C50" s="46">
        <v>911</v>
      </c>
      <c r="D50" s="55" t="s">
        <v>43</v>
      </c>
      <c r="E50" s="55" t="s">
        <v>258</v>
      </c>
      <c r="F50" s="141" t="s">
        <v>226</v>
      </c>
      <c r="G50" s="35">
        <v>1284</v>
      </c>
      <c r="H50" s="36"/>
      <c r="I50" s="36"/>
      <c r="J50" s="36"/>
      <c r="K50" s="36"/>
      <c r="L50" s="38"/>
      <c r="M50" s="38"/>
      <c r="N50" s="38"/>
      <c r="O50" s="38"/>
    </row>
    <row r="51" spans="1:15" ht="12.75">
      <c r="A51" s="37"/>
      <c r="B51" s="26" t="s">
        <v>115</v>
      </c>
      <c r="C51" s="46">
        <v>911</v>
      </c>
      <c r="D51" s="55" t="s">
        <v>43</v>
      </c>
      <c r="E51" s="55" t="s">
        <v>52</v>
      </c>
      <c r="F51" s="53"/>
      <c r="G51" s="35">
        <f>G52</f>
        <v>600</v>
      </c>
      <c r="H51" s="36"/>
      <c r="I51" s="36"/>
      <c r="J51" s="36"/>
      <c r="K51" s="36"/>
      <c r="L51" s="38"/>
      <c r="M51" s="38"/>
      <c r="N51" s="38"/>
      <c r="O51" s="38"/>
    </row>
    <row r="52" spans="1:15" ht="12.75">
      <c r="A52" s="37"/>
      <c r="B52" s="26" t="s">
        <v>225</v>
      </c>
      <c r="C52" s="46">
        <v>911</v>
      </c>
      <c r="D52" s="56" t="s">
        <v>43</v>
      </c>
      <c r="E52" s="56" t="s">
        <v>52</v>
      </c>
      <c r="F52" s="56" t="s">
        <v>226</v>
      </c>
      <c r="G52" s="35">
        <v>600</v>
      </c>
      <c r="H52" s="41"/>
      <c r="I52" s="41"/>
      <c r="J52" s="41"/>
      <c r="K52" s="41"/>
      <c r="L52" s="42" t="e">
        <f>#REF!</f>
        <v>#REF!</v>
      </c>
      <c r="M52" s="42" t="e">
        <f>#REF!</f>
        <v>#REF!</v>
      </c>
      <c r="N52" s="42" t="e">
        <f>#REF!</f>
        <v>#REF!</v>
      </c>
      <c r="O52" s="42" t="e">
        <f>#REF!</f>
        <v>#REF!</v>
      </c>
    </row>
    <row r="53" spans="1:15" ht="12.75">
      <c r="A53" s="37"/>
      <c r="B53" s="26" t="s">
        <v>287</v>
      </c>
      <c r="C53" s="46">
        <v>911</v>
      </c>
      <c r="D53" s="55" t="s">
        <v>43</v>
      </c>
      <c r="E53" s="55" t="s">
        <v>243</v>
      </c>
      <c r="F53" s="53"/>
      <c r="G53" s="35">
        <f>G54</f>
        <v>13883</v>
      </c>
      <c r="H53" s="41"/>
      <c r="I53" s="41"/>
      <c r="J53" s="41"/>
      <c r="K53" s="41"/>
      <c r="L53" s="42"/>
      <c r="M53" s="42"/>
      <c r="N53" s="42"/>
      <c r="O53" s="42"/>
    </row>
    <row r="54" spans="1:15" ht="12.75">
      <c r="A54" s="37"/>
      <c r="B54" s="26" t="s">
        <v>225</v>
      </c>
      <c r="C54" s="46">
        <v>911</v>
      </c>
      <c r="D54" s="56" t="s">
        <v>43</v>
      </c>
      <c r="E54" s="56" t="s">
        <v>243</v>
      </c>
      <c r="F54" s="56" t="s">
        <v>226</v>
      </c>
      <c r="G54" s="35">
        <f>13540+343</f>
        <v>13883</v>
      </c>
      <c r="H54" s="41"/>
      <c r="I54" s="41"/>
      <c r="J54" s="41"/>
      <c r="K54" s="41"/>
      <c r="L54" s="42"/>
      <c r="M54" s="42"/>
      <c r="N54" s="42"/>
      <c r="O54" s="42"/>
    </row>
    <row r="55" spans="1:15" ht="12.75">
      <c r="A55" s="37" t="s">
        <v>270</v>
      </c>
      <c r="B55" s="26" t="s">
        <v>53</v>
      </c>
      <c r="C55" s="46">
        <v>911</v>
      </c>
      <c r="D55" s="55" t="s">
        <v>43</v>
      </c>
      <c r="E55" s="55" t="s">
        <v>54</v>
      </c>
      <c r="F55" s="53"/>
      <c r="G55" s="35">
        <f>G56+G58+G60+G62</f>
        <v>5418</v>
      </c>
      <c r="H55" s="36"/>
      <c r="I55" s="36"/>
      <c r="J55" s="36"/>
      <c r="K55" s="36"/>
      <c r="L55" s="38" t="e">
        <f>L57</f>
        <v>#REF!</v>
      </c>
      <c r="M55" s="38" t="e">
        <f>M57</f>
        <v>#REF!</v>
      </c>
      <c r="N55" s="38" t="e">
        <f>N57</f>
        <v>#REF!</v>
      </c>
      <c r="O55" s="38" t="e">
        <f>O57</f>
        <v>#REF!</v>
      </c>
    </row>
    <row r="56" spans="1:15" ht="12.75">
      <c r="A56" s="37"/>
      <c r="B56" s="26" t="s">
        <v>116</v>
      </c>
      <c r="C56" s="46">
        <v>911</v>
      </c>
      <c r="D56" s="55" t="s">
        <v>43</v>
      </c>
      <c r="E56" s="55" t="s">
        <v>55</v>
      </c>
      <c r="F56" s="53"/>
      <c r="G56" s="35">
        <f>G57</f>
        <v>1948</v>
      </c>
      <c r="H56" s="36"/>
      <c r="I56" s="36"/>
      <c r="J56" s="36"/>
      <c r="K56" s="36"/>
      <c r="L56" s="38"/>
      <c r="M56" s="38"/>
      <c r="N56" s="38"/>
      <c r="O56" s="38"/>
    </row>
    <row r="57" spans="1:15" ht="12.75">
      <c r="A57" s="37"/>
      <c r="B57" s="26" t="s">
        <v>225</v>
      </c>
      <c r="C57" s="46">
        <v>911</v>
      </c>
      <c r="D57" s="56" t="s">
        <v>43</v>
      </c>
      <c r="E57" s="56" t="s">
        <v>55</v>
      </c>
      <c r="F57" s="56" t="s">
        <v>226</v>
      </c>
      <c r="G57" s="35">
        <v>1948</v>
      </c>
      <c r="H57" s="41"/>
      <c r="I57" s="41"/>
      <c r="J57" s="41"/>
      <c r="K57" s="41"/>
      <c r="L57" s="42" t="e">
        <f>#REF!</f>
        <v>#REF!</v>
      </c>
      <c r="M57" s="42" t="e">
        <f>#REF!</f>
        <v>#REF!</v>
      </c>
      <c r="N57" s="42" t="e">
        <f>#REF!</f>
        <v>#REF!</v>
      </c>
      <c r="O57" s="42" t="e">
        <f>#REF!</f>
        <v>#REF!</v>
      </c>
    </row>
    <row r="58" spans="1:15" ht="21">
      <c r="A58" s="37"/>
      <c r="B58" s="26" t="s">
        <v>119</v>
      </c>
      <c r="C58" s="46">
        <v>911</v>
      </c>
      <c r="D58" s="55" t="s">
        <v>43</v>
      </c>
      <c r="E58" s="55" t="s">
        <v>117</v>
      </c>
      <c r="F58" s="53"/>
      <c r="G58" s="35">
        <f>G59</f>
        <v>970</v>
      </c>
      <c r="H58" s="36"/>
      <c r="I58" s="36"/>
      <c r="J58" s="36"/>
      <c r="K58" s="36"/>
      <c r="L58" s="38" t="e">
        <f>L59</f>
        <v>#REF!</v>
      </c>
      <c r="M58" s="38" t="e">
        <f>M59</f>
        <v>#REF!</v>
      </c>
      <c r="N58" s="38" t="e">
        <f>N59</f>
        <v>#REF!</v>
      </c>
      <c r="O58" s="38" t="e">
        <f>O59</f>
        <v>#REF!</v>
      </c>
    </row>
    <row r="59" spans="1:15" ht="12.75">
      <c r="A59" s="37"/>
      <c r="B59" s="26" t="s">
        <v>225</v>
      </c>
      <c r="C59" s="46">
        <v>911</v>
      </c>
      <c r="D59" s="56" t="s">
        <v>43</v>
      </c>
      <c r="E59" s="56" t="s">
        <v>117</v>
      </c>
      <c r="F59" s="56" t="s">
        <v>226</v>
      </c>
      <c r="G59" s="35">
        <v>970</v>
      </c>
      <c r="H59" s="41"/>
      <c r="I59" s="41"/>
      <c r="J59" s="41"/>
      <c r="K59" s="41"/>
      <c r="L59" s="42" t="e">
        <f>#REF!</f>
        <v>#REF!</v>
      </c>
      <c r="M59" s="42" t="e">
        <f>#REF!</f>
        <v>#REF!</v>
      </c>
      <c r="N59" s="42" t="e">
        <f>#REF!</f>
        <v>#REF!</v>
      </c>
      <c r="O59" s="42" t="e">
        <f>#REF!</f>
        <v>#REF!</v>
      </c>
    </row>
    <row r="60" spans="1:15" ht="21">
      <c r="A60" s="37"/>
      <c r="B60" s="26" t="s">
        <v>120</v>
      </c>
      <c r="C60" s="46">
        <v>911</v>
      </c>
      <c r="D60" s="56" t="s">
        <v>43</v>
      </c>
      <c r="E60" s="56" t="s">
        <v>118</v>
      </c>
      <c r="F60" s="56"/>
      <c r="G60" s="35">
        <f>G61</f>
        <v>2000</v>
      </c>
      <c r="H60" s="41"/>
      <c r="I60" s="41"/>
      <c r="J60" s="41"/>
      <c r="K60" s="41"/>
      <c r="L60" s="42"/>
      <c r="M60" s="42"/>
      <c r="N60" s="42"/>
      <c r="O60" s="42"/>
    </row>
    <row r="61" spans="1:15" ht="12.75">
      <c r="A61" s="37"/>
      <c r="B61" s="26" t="s">
        <v>225</v>
      </c>
      <c r="C61" s="46">
        <v>911</v>
      </c>
      <c r="D61" s="56" t="s">
        <v>43</v>
      </c>
      <c r="E61" s="56" t="s">
        <v>118</v>
      </c>
      <c r="F61" s="56" t="s">
        <v>226</v>
      </c>
      <c r="G61" s="35">
        <v>2000</v>
      </c>
      <c r="H61" s="41"/>
      <c r="I61" s="41"/>
      <c r="J61" s="41"/>
      <c r="K61" s="41"/>
      <c r="L61" s="42"/>
      <c r="M61" s="42"/>
      <c r="N61" s="42"/>
      <c r="O61" s="42"/>
    </row>
    <row r="62" spans="1:15" ht="12.75">
      <c r="A62" s="37"/>
      <c r="B62" s="26" t="s">
        <v>257</v>
      </c>
      <c r="C62" s="46">
        <v>911</v>
      </c>
      <c r="D62" s="56" t="s">
        <v>43</v>
      </c>
      <c r="E62" s="56" t="s">
        <v>256</v>
      </c>
      <c r="F62" s="56"/>
      <c r="G62" s="35">
        <f>G63</f>
        <v>500</v>
      </c>
      <c r="H62" s="41"/>
      <c r="I62" s="41"/>
      <c r="J62" s="41"/>
      <c r="K62" s="41"/>
      <c r="L62" s="42"/>
      <c r="M62" s="42"/>
      <c r="N62" s="42"/>
      <c r="O62" s="42"/>
    </row>
    <row r="63" spans="1:15" ht="12.75">
      <c r="A63" s="37"/>
      <c r="B63" s="26" t="s">
        <v>225</v>
      </c>
      <c r="C63" s="46">
        <v>911</v>
      </c>
      <c r="D63" s="56" t="s">
        <v>43</v>
      </c>
      <c r="E63" s="56" t="s">
        <v>256</v>
      </c>
      <c r="F63" s="56" t="s">
        <v>226</v>
      </c>
      <c r="G63" s="35">
        <v>500</v>
      </c>
      <c r="H63" s="41"/>
      <c r="I63" s="41"/>
      <c r="J63" s="41"/>
      <c r="K63" s="41"/>
      <c r="L63" s="42"/>
      <c r="M63" s="42"/>
      <c r="N63" s="42"/>
      <c r="O63" s="42"/>
    </row>
    <row r="64" spans="1:15" ht="12.75">
      <c r="A64" s="37" t="s">
        <v>271</v>
      </c>
      <c r="B64" s="26" t="s">
        <v>121</v>
      </c>
      <c r="C64" s="46">
        <v>911</v>
      </c>
      <c r="D64" s="56" t="s">
        <v>43</v>
      </c>
      <c r="E64" s="56" t="s">
        <v>56</v>
      </c>
      <c r="F64" s="56"/>
      <c r="G64" s="35">
        <f>G65+G67</f>
        <v>9548</v>
      </c>
      <c r="H64" s="41"/>
      <c r="I64" s="41"/>
      <c r="J64" s="41"/>
      <c r="K64" s="41"/>
      <c r="L64" s="42"/>
      <c r="M64" s="42"/>
      <c r="N64" s="42"/>
      <c r="O64" s="42"/>
    </row>
    <row r="65" spans="1:15" ht="12.75">
      <c r="A65" s="37"/>
      <c r="B65" s="26" t="s">
        <v>122</v>
      </c>
      <c r="C65" s="46">
        <v>911</v>
      </c>
      <c r="D65" s="56" t="s">
        <v>43</v>
      </c>
      <c r="E65" s="56" t="s">
        <v>57</v>
      </c>
      <c r="F65" s="56"/>
      <c r="G65" s="35">
        <f>G66</f>
        <v>8371</v>
      </c>
      <c r="H65" s="41"/>
      <c r="I65" s="41"/>
      <c r="J65" s="41"/>
      <c r="K65" s="41"/>
      <c r="L65" s="42"/>
      <c r="M65" s="42"/>
      <c r="N65" s="42"/>
      <c r="O65" s="42"/>
    </row>
    <row r="66" spans="1:15" ht="12.75">
      <c r="A66" s="37"/>
      <c r="B66" s="26" t="s">
        <v>225</v>
      </c>
      <c r="C66" s="46">
        <v>911</v>
      </c>
      <c r="D66" s="56" t="s">
        <v>43</v>
      </c>
      <c r="E66" s="56" t="s">
        <v>57</v>
      </c>
      <c r="F66" s="56" t="s">
        <v>226</v>
      </c>
      <c r="G66" s="35">
        <v>8371</v>
      </c>
      <c r="H66" s="41"/>
      <c r="I66" s="41"/>
      <c r="J66" s="41"/>
      <c r="K66" s="41"/>
      <c r="L66" s="42"/>
      <c r="M66" s="42"/>
      <c r="N66" s="42"/>
      <c r="O66" s="42"/>
    </row>
    <row r="67" spans="1:15" ht="12.75">
      <c r="A67" s="37"/>
      <c r="B67" s="26" t="s">
        <v>127</v>
      </c>
      <c r="C67" s="46">
        <v>911</v>
      </c>
      <c r="D67" s="56" t="s">
        <v>43</v>
      </c>
      <c r="E67" s="56" t="s">
        <v>58</v>
      </c>
      <c r="F67" s="56"/>
      <c r="G67" s="35">
        <f>G68</f>
        <v>1177</v>
      </c>
      <c r="H67" s="41"/>
      <c r="I67" s="41"/>
      <c r="J67" s="41"/>
      <c r="K67" s="41"/>
      <c r="L67" s="42"/>
      <c r="M67" s="42"/>
      <c r="N67" s="42"/>
      <c r="O67" s="42"/>
    </row>
    <row r="68" spans="1:15" ht="12.75">
      <c r="A68" s="37"/>
      <c r="B68" s="26" t="s">
        <v>225</v>
      </c>
      <c r="C68" s="46">
        <v>911</v>
      </c>
      <c r="D68" s="56" t="s">
        <v>43</v>
      </c>
      <c r="E68" s="56" t="s">
        <v>58</v>
      </c>
      <c r="F68" s="56" t="s">
        <v>226</v>
      </c>
      <c r="G68" s="35">
        <v>1177</v>
      </c>
      <c r="H68" s="41"/>
      <c r="I68" s="41"/>
      <c r="J68" s="41"/>
      <c r="K68" s="41"/>
      <c r="L68" s="42"/>
      <c r="M68" s="42"/>
      <c r="N68" s="42"/>
      <c r="O68" s="42"/>
    </row>
    <row r="69" spans="1:15" ht="12.75">
      <c r="A69" s="58" t="s">
        <v>59</v>
      </c>
      <c r="B69" s="26" t="s">
        <v>60</v>
      </c>
      <c r="C69" s="46">
        <v>911</v>
      </c>
      <c r="D69" s="27" t="s">
        <v>61</v>
      </c>
      <c r="E69" s="28"/>
      <c r="F69" s="28"/>
      <c r="G69" s="32">
        <f>G73+G70</f>
        <v>2112.8</v>
      </c>
      <c r="H69" s="60">
        <f>SUM(H73:H74)</f>
        <v>120</v>
      </c>
      <c r="I69" s="60">
        <f>SUM(I73:I74)</f>
        <v>330.5</v>
      </c>
      <c r="J69" s="60">
        <f>SUM(J73:J74)</f>
        <v>96.5</v>
      </c>
      <c r="K69" s="60">
        <f>SUM(K73:K74)</f>
        <v>170</v>
      </c>
      <c r="L69" s="30" t="e">
        <f>L73</f>
        <v>#REF!</v>
      </c>
      <c r="M69" s="30" t="e">
        <f>M73</f>
        <v>#REF!</v>
      </c>
      <c r="N69" s="30" t="e">
        <f>N73</f>
        <v>#REF!</v>
      </c>
      <c r="O69" s="30" t="e">
        <f>O73</f>
        <v>#REF!</v>
      </c>
    </row>
    <row r="70" spans="1:15" ht="12.75">
      <c r="A70" s="37" t="s">
        <v>62</v>
      </c>
      <c r="B70" s="2" t="s">
        <v>202</v>
      </c>
      <c r="C70" s="46">
        <v>911</v>
      </c>
      <c r="D70" s="27" t="s">
        <v>200</v>
      </c>
      <c r="E70" s="28"/>
      <c r="F70" s="28"/>
      <c r="G70" s="32">
        <f>G71</f>
        <v>78.5</v>
      </c>
      <c r="H70" s="60"/>
      <c r="I70" s="60"/>
      <c r="J70" s="60"/>
      <c r="K70" s="60"/>
      <c r="L70" s="30"/>
      <c r="M70" s="30"/>
      <c r="N70" s="30"/>
      <c r="O70" s="30"/>
    </row>
    <row r="71" spans="1:15" ht="41.25">
      <c r="A71" s="37" t="s">
        <v>65</v>
      </c>
      <c r="B71" s="142" t="s">
        <v>239</v>
      </c>
      <c r="C71" s="46">
        <v>911</v>
      </c>
      <c r="D71" s="31" t="s">
        <v>200</v>
      </c>
      <c r="E71" s="31" t="s">
        <v>201</v>
      </c>
      <c r="F71" s="31"/>
      <c r="G71" s="35">
        <f>G72</f>
        <v>78.5</v>
      </c>
      <c r="H71" s="60"/>
      <c r="I71" s="60"/>
      <c r="J71" s="60"/>
      <c r="K71" s="60"/>
      <c r="L71" s="30"/>
      <c r="M71" s="30"/>
      <c r="N71" s="30"/>
      <c r="O71" s="30"/>
    </row>
    <row r="72" spans="1:15" ht="16.5" customHeight="1">
      <c r="A72" s="58"/>
      <c r="B72" s="26" t="s">
        <v>225</v>
      </c>
      <c r="C72" s="46">
        <v>911</v>
      </c>
      <c r="D72" s="31" t="s">
        <v>200</v>
      </c>
      <c r="E72" s="31" t="s">
        <v>201</v>
      </c>
      <c r="F72" s="31" t="s">
        <v>226</v>
      </c>
      <c r="G72" s="35">
        <v>78.5</v>
      </c>
      <c r="H72" s="60"/>
      <c r="I72" s="60"/>
      <c r="J72" s="60"/>
      <c r="K72" s="60"/>
      <c r="L72" s="30"/>
      <c r="M72" s="30"/>
      <c r="N72" s="30"/>
      <c r="O72" s="30"/>
    </row>
    <row r="73" spans="1:15" ht="15.75" customHeight="1">
      <c r="A73" s="37" t="s">
        <v>272</v>
      </c>
      <c r="B73" s="2" t="s">
        <v>63</v>
      </c>
      <c r="C73" s="46">
        <v>911</v>
      </c>
      <c r="D73" s="27" t="s">
        <v>64</v>
      </c>
      <c r="E73" s="56"/>
      <c r="F73" s="56"/>
      <c r="G73" s="32">
        <f>G74+G76+G78</f>
        <v>2034.3</v>
      </c>
      <c r="H73" s="57">
        <v>40</v>
      </c>
      <c r="I73" s="57">
        <f>164+76.5+10</f>
        <v>250.5</v>
      </c>
      <c r="J73" s="57">
        <f>20+76.5</f>
        <v>96.5</v>
      </c>
      <c r="K73" s="57">
        <v>50</v>
      </c>
      <c r="L73" s="30" t="e">
        <f>L74+#REF!+#REF!+#REF!+L77</f>
        <v>#REF!</v>
      </c>
      <c r="M73" s="30" t="e">
        <f>M74+#REF!+#REF!+#REF!+M77</f>
        <v>#REF!</v>
      </c>
      <c r="N73" s="30" t="e">
        <f>N74+#REF!+#REF!+#REF!+N77</f>
        <v>#REF!</v>
      </c>
      <c r="O73" s="30" t="e">
        <f>O74+#REF!+#REF!+#REF!+O77</f>
        <v>#REF!</v>
      </c>
    </row>
    <row r="74" spans="1:15" ht="19.5" customHeight="1">
      <c r="A74" s="37" t="s">
        <v>273</v>
      </c>
      <c r="B74" s="142" t="s">
        <v>260</v>
      </c>
      <c r="C74" s="46">
        <v>911</v>
      </c>
      <c r="D74" s="55" t="s">
        <v>64</v>
      </c>
      <c r="E74" s="55" t="s">
        <v>66</v>
      </c>
      <c r="F74" s="53"/>
      <c r="G74" s="35">
        <f>G75</f>
        <v>886</v>
      </c>
      <c r="H74" s="36">
        <v>80</v>
      </c>
      <c r="I74" s="36">
        <v>80</v>
      </c>
      <c r="J74" s="36">
        <f>453.75-453.75</f>
        <v>0</v>
      </c>
      <c r="K74" s="36">
        <v>120</v>
      </c>
      <c r="L74" s="38" t="e">
        <f>#REF!+#REF!</f>
        <v>#REF!</v>
      </c>
      <c r="M74" s="38" t="e">
        <f>#REF!+#REF!</f>
        <v>#REF!</v>
      </c>
      <c r="N74" s="38" t="e">
        <f>#REF!+#REF!</f>
        <v>#REF!</v>
      </c>
      <c r="O74" s="38" t="e">
        <f>#REF!+#REF!</f>
        <v>#REF!</v>
      </c>
    </row>
    <row r="75" spans="1:15" ht="22.5" customHeight="1">
      <c r="A75" s="37"/>
      <c r="B75" s="26" t="s">
        <v>225</v>
      </c>
      <c r="C75" s="46">
        <v>911</v>
      </c>
      <c r="D75" s="55" t="s">
        <v>64</v>
      </c>
      <c r="E75" s="55" t="s">
        <v>66</v>
      </c>
      <c r="F75" s="55" t="s">
        <v>226</v>
      </c>
      <c r="G75" s="35">
        <v>886</v>
      </c>
      <c r="H75" s="36"/>
      <c r="I75" s="36"/>
      <c r="J75" s="36"/>
      <c r="K75" s="36"/>
      <c r="L75" s="38"/>
      <c r="M75" s="38"/>
      <c r="N75" s="38"/>
      <c r="O75" s="38"/>
    </row>
    <row r="76" spans="1:15" ht="21">
      <c r="A76" s="37" t="s">
        <v>274</v>
      </c>
      <c r="B76" s="26" t="s">
        <v>67</v>
      </c>
      <c r="C76" s="46">
        <v>911</v>
      </c>
      <c r="D76" s="56" t="s">
        <v>64</v>
      </c>
      <c r="E76" s="55" t="s">
        <v>68</v>
      </c>
      <c r="F76" s="56"/>
      <c r="G76" s="35">
        <f>G77</f>
        <v>989.6</v>
      </c>
      <c r="H76" s="41"/>
      <c r="I76" s="41"/>
      <c r="J76" s="41"/>
      <c r="K76" s="41"/>
      <c r="L76" s="42"/>
      <c r="M76" s="42"/>
      <c r="N76" s="42"/>
      <c r="O76" s="42"/>
    </row>
    <row r="77" spans="1:15" ht="18.75" customHeight="1">
      <c r="A77" s="37"/>
      <c r="B77" s="26" t="s">
        <v>225</v>
      </c>
      <c r="C77" s="46">
        <v>911</v>
      </c>
      <c r="D77" s="55" t="s">
        <v>64</v>
      </c>
      <c r="E77" s="55" t="s">
        <v>68</v>
      </c>
      <c r="F77" s="55" t="s">
        <v>226</v>
      </c>
      <c r="G77" s="35">
        <v>989.6</v>
      </c>
      <c r="H77" s="36"/>
      <c r="I77" s="36"/>
      <c r="J77" s="36"/>
      <c r="K77" s="36"/>
      <c r="L77" s="38" t="e">
        <f>#REF!</f>
        <v>#REF!</v>
      </c>
      <c r="M77" s="38" t="e">
        <f>#REF!</f>
        <v>#REF!</v>
      </c>
      <c r="N77" s="38" t="e">
        <f>#REF!</f>
        <v>#REF!</v>
      </c>
      <c r="O77" s="38" t="e">
        <f>#REF!</f>
        <v>#REF!</v>
      </c>
    </row>
    <row r="78" spans="1:15" ht="24.75" customHeight="1">
      <c r="A78" s="37" t="s">
        <v>275</v>
      </c>
      <c r="B78" s="26" t="s">
        <v>286</v>
      </c>
      <c r="C78" s="46">
        <v>911</v>
      </c>
      <c r="D78" s="55" t="s">
        <v>64</v>
      </c>
      <c r="E78" s="55" t="s">
        <v>123</v>
      </c>
      <c r="F78" s="55"/>
      <c r="G78" s="35">
        <f>G79</f>
        <v>158.7</v>
      </c>
      <c r="H78" s="36"/>
      <c r="I78" s="36"/>
      <c r="J78" s="36"/>
      <c r="K78" s="36"/>
      <c r="L78" s="38"/>
      <c r="M78" s="38"/>
      <c r="N78" s="38"/>
      <c r="O78" s="38"/>
    </row>
    <row r="79" spans="1:15" ht="18" customHeight="1">
      <c r="A79" s="37"/>
      <c r="B79" s="26" t="s">
        <v>225</v>
      </c>
      <c r="C79" s="46">
        <v>911</v>
      </c>
      <c r="D79" s="55" t="s">
        <v>64</v>
      </c>
      <c r="E79" s="55" t="s">
        <v>123</v>
      </c>
      <c r="F79" s="55" t="s">
        <v>226</v>
      </c>
      <c r="G79" s="35">
        <v>158.7</v>
      </c>
      <c r="H79" s="36"/>
      <c r="I79" s="36"/>
      <c r="J79" s="36"/>
      <c r="K79" s="36"/>
      <c r="L79" s="38"/>
      <c r="M79" s="38"/>
      <c r="N79" s="38"/>
      <c r="O79" s="38"/>
    </row>
    <row r="80" spans="1:15" ht="16.5" customHeight="1">
      <c r="A80" s="25" t="s">
        <v>69</v>
      </c>
      <c r="B80" s="26" t="s">
        <v>70</v>
      </c>
      <c r="C80" s="46">
        <v>911</v>
      </c>
      <c r="D80" s="27" t="s">
        <v>71</v>
      </c>
      <c r="E80" s="28"/>
      <c r="F80" s="28"/>
      <c r="G80" s="32">
        <f>G81</f>
        <v>15648.5</v>
      </c>
      <c r="H80" s="3">
        <f>SUM(H81:H85)</f>
        <v>240</v>
      </c>
      <c r="I80" s="3">
        <f>SUM(I81:I85)</f>
        <v>1149.33</v>
      </c>
      <c r="J80" s="3">
        <f>SUM(J81:J85)</f>
        <v>353.33</v>
      </c>
      <c r="K80" s="3">
        <f>SUM(K81:K85)</f>
        <v>308.34000000000003</v>
      </c>
      <c r="L80" s="30" t="e">
        <f>L81+#REF!</f>
        <v>#REF!</v>
      </c>
      <c r="M80" s="30" t="e">
        <f>M81+#REF!</f>
        <v>#REF!</v>
      </c>
      <c r="N80" s="30" t="e">
        <f>N81+#REF!</f>
        <v>#REF!</v>
      </c>
      <c r="O80" s="30" t="e">
        <f>O81+#REF!</f>
        <v>#REF!</v>
      </c>
    </row>
    <row r="81" spans="1:15" ht="15" customHeight="1">
      <c r="A81" s="37" t="s">
        <v>72</v>
      </c>
      <c r="B81" s="2" t="s">
        <v>73</v>
      </c>
      <c r="C81" s="46">
        <v>911</v>
      </c>
      <c r="D81" s="27" t="s">
        <v>74</v>
      </c>
      <c r="E81" s="56"/>
      <c r="F81" s="56"/>
      <c r="G81" s="32">
        <f>G82+G84+G86</f>
        <v>15648.5</v>
      </c>
      <c r="H81" s="41">
        <f>100+100+12+28</f>
        <v>240</v>
      </c>
      <c r="I81" s="41">
        <f>1000+133.33+5+11-272+272</f>
        <v>1149.33</v>
      </c>
      <c r="J81" s="41">
        <f>250+103.33</f>
        <v>353.33</v>
      </c>
      <c r="K81" s="41">
        <f>150+133.34+25</f>
        <v>308.34000000000003</v>
      </c>
      <c r="L81" s="30" t="e">
        <f>SUM(L83,#REF!,#REF!,#REF!,#REF!,#REF!,#REF!,#REF!,#REF!,#REF!,#REF!,#REF!,#REF!,#REF!,#REF!,#REF!,#REF!,L85,#REF!,#REF!,#REF!,#REF!,#REF!)</f>
        <v>#REF!</v>
      </c>
      <c r="M81" s="30" t="e">
        <f>SUM(M83,#REF!,#REF!,#REF!,#REF!,#REF!,#REF!,#REF!,#REF!,#REF!,#REF!,#REF!,#REF!,#REF!,#REF!,#REF!,#REF!,M85,#REF!,#REF!,#REF!,#REF!,#REF!)</f>
        <v>#REF!</v>
      </c>
      <c r="N81" s="30" t="e">
        <f>SUM(N83,#REF!,#REF!,#REF!,#REF!,#REF!,#REF!,#REF!,#REF!,#REF!,#REF!,#REF!,#REF!,#REF!,#REF!,#REF!,#REF!,N85,#REF!,#REF!,#REF!,#REF!,#REF!)</f>
        <v>#REF!</v>
      </c>
      <c r="O81" s="30" t="e">
        <f>SUM(O83,#REF!,#REF!,#REF!,#REF!,#REF!,#REF!,#REF!,#REF!,#REF!,#REF!,#REF!,#REF!,#REF!,#REF!,#REF!,#REF!,O85,#REF!,#REF!,#REF!,#REF!,#REF!)</f>
        <v>#REF!</v>
      </c>
    </row>
    <row r="82" spans="1:15" ht="21">
      <c r="A82" s="37" t="s">
        <v>75</v>
      </c>
      <c r="B82" s="26" t="s">
        <v>76</v>
      </c>
      <c r="C82" s="46">
        <v>911</v>
      </c>
      <c r="D82" s="31" t="s">
        <v>74</v>
      </c>
      <c r="E82" s="56" t="s">
        <v>125</v>
      </c>
      <c r="F82" s="56"/>
      <c r="G82" s="35">
        <f>G83</f>
        <v>11941</v>
      </c>
      <c r="H82" s="41"/>
      <c r="I82" s="41"/>
      <c r="J82" s="41"/>
      <c r="K82" s="41"/>
      <c r="L82" s="30"/>
      <c r="M82" s="30"/>
      <c r="N82" s="30"/>
      <c r="O82" s="30"/>
    </row>
    <row r="83" spans="1:15" ht="12.75">
      <c r="A83" s="37"/>
      <c r="B83" s="26" t="s">
        <v>225</v>
      </c>
      <c r="C83" s="46">
        <v>911</v>
      </c>
      <c r="D83" s="55" t="s">
        <v>74</v>
      </c>
      <c r="E83" s="56" t="s">
        <v>125</v>
      </c>
      <c r="F83" s="55" t="s">
        <v>226</v>
      </c>
      <c r="G83" s="35">
        <v>11941</v>
      </c>
      <c r="H83" s="36"/>
      <c r="I83" s="36"/>
      <c r="J83" s="36"/>
      <c r="K83" s="36"/>
      <c r="L83" s="38" t="e">
        <f>#REF!+#REF!</f>
        <v>#REF!</v>
      </c>
      <c r="M83" s="38" t="e">
        <f>#REF!+#REF!</f>
        <v>#REF!</v>
      </c>
      <c r="N83" s="38" t="e">
        <f>#REF!+#REF!</f>
        <v>#REF!</v>
      </c>
      <c r="O83" s="38" t="e">
        <f>#REF!+#REF!</f>
        <v>#REF!</v>
      </c>
    </row>
    <row r="84" spans="1:15" ht="23.25" customHeight="1">
      <c r="A84" s="61" t="s">
        <v>276</v>
      </c>
      <c r="B84" s="26" t="s">
        <v>77</v>
      </c>
      <c r="C84" s="46">
        <v>911</v>
      </c>
      <c r="D84" s="56" t="s">
        <v>74</v>
      </c>
      <c r="E84" s="55" t="s">
        <v>126</v>
      </c>
      <c r="F84" s="56"/>
      <c r="G84" s="35">
        <f>G85</f>
        <v>1228.5</v>
      </c>
      <c r="H84" s="41"/>
      <c r="I84" s="41"/>
      <c r="J84" s="41"/>
      <c r="K84" s="41"/>
      <c r="L84" s="42"/>
      <c r="M84" s="42"/>
      <c r="N84" s="42"/>
      <c r="O84" s="42"/>
    </row>
    <row r="85" spans="1:15" ht="16.5" customHeight="1">
      <c r="A85" s="61"/>
      <c r="B85" s="26" t="s">
        <v>225</v>
      </c>
      <c r="C85" s="46">
        <v>911</v>
      </c>
      <c r="D85" s="55" t="s">
        <v>74</v>
      </c>
      <c r="E85" s="55" t="s">
        <v>126</v>
      </c>
      <c r="F85" s="56" t="s">
        <v>226</v>
      </c>
      <c r="G85" s="35">
        <v>1228.5</v>
      </c>
      <c r="H85" s="36"/>
      <c r="I85" s="36"/>
      <c r="J85" s="36"/>
      <c r="K85" s="36"/>
      <c r="L85" s="38" t="e">
        <f>#REF!</f>
        <v>#REF!</v>
      </c>
      <c r="M85" s="38" t="e">
        <f>#REF!</f>
        <v>#REF!</v>
      </c>
      <c r="N85" s="38" t="e">
        <f>#REF!</f>
        <v>#REF!</v>
      </c>
      <c r="O85" s="38" t="e">
        <f>#REF!</f>
        <v>#REF!</v>
      </c>
    </row>
    <row r="86" spans="1:15" ht="18" customHeight="1">
      <c r="A86" s="61" t="s">
        <v>277</v>
      </c>
      <c r="B86" s="26" t="s">
        <v>216</v>
      </c>
      <c r="C86" s="46">
        <v>911</v>
      </c>
      <c r="D86" s="55" t="s">
        <v>74</v>
      </c>
      <c r="E86" s="55" t="s">
        <v>215</v>
      </c>
      <c r="F86" s="56"/>
      <c r="G86" s="35">
        <f>G87</f>
        <v>2479</v>
      </c>
      <c r="H86" s="36"/>
      <c r="I86" s="36"/>
      <c r="J86" s="36"/>
      <c r="K86" s="36"/>
      <c r="L86" s="38"/>
      <c r="M86" s="38"/>
      <c r="N86" s="38"/>
      <c r="O86" s="38"/>
    </row>
    <row r="87" spans="1:15" ht="17.25" customHeight="1">
      <c r="A87" s="61"/>
      <c r="B87" s="26" t="s">
        <v>225</v>
      </c>
      <c r="C87" s="46">
        <v>911</v>
      </c>
      <c r="D87" s="55" t="s">
        <v>74</v>
      </c>
      <c r="E87" s="55" t="s">
        <v>215</v>
      </c>
      <c r="F87" s="56" t="s">
        <v>226</v>
      </c>
      <c r="G87" s="35">
        <v>2479</v>
      </c>
      <c r="H87" s="36"/>
      <c r="I87" s="36"/>
      <c r="J87" s="36"/>
      <c r="K87" s="36"/>
      <c r="L87" s="38"/>
      <c r="M87" s="38"/>
      <c r="N87" s="38"/>
      <c r="O87" s="38"/>
    </row>
    <row r="88" spans="1:15" ht="15.75" customHeight="1">
      <c r="A88" s="58" t="s">
        <v>78</v>
      </c>
      <c r="B88" s="59" t="s">
        <v>79</v>
      </c>
      <c r="C88" s="69">
        <v>911</v>
      </c>
      <c r="D88" s="52" t="s">
        <v>80</v>
      </c>
      <c r="E88" s="70"/>
      <c r="F88" s="70"/>
      <c r="G88" s="32">
        <f>G92+G89</f>
        <v>15839</v>
      </c>
      <c r="H88" s="60" t="e">
        <f>SUM(H92,#REF!)</f>
        <v>#REF!</v>
      </c>
      <c r="I88" s="60" t="e">
        <f>SUM(I92,#REF!)</f>
        <v>#REF!</v>
      </c>
      <c r="J88" s="60" t="e">
        <f>SUM(J92,#REF!)</f>
        <v>#REF!</v>
      </c>
      <c r="K88" s="60" t="e">
        <f>SUM(K92,#REF!)</f>
        <v>#REF!</v>
      </c>
      <c r="L88" s="30" t="e">
        <f>SUM(#REF!,L92)</f>
        <v>#REF!</v>
      </c>
      <c r="M88" s="30" t="e">
        <f>SUM(#REF!,M92)</f>
        <v>#REF!</v>
      </c>
      <c r="N88" s="30" t="e">
        <f>SUM(#REF!,N92)</f>
        <v>#REF!</v>
      </c>
      <c r="O88" s="30" t="e">
        <f>SUM(#REF!,O92)</f>
        <v>#REF!</v>
      </c>
    </row>
    <row r="89" spans="1:15" ht="17.25" customHeight="1">
      <c r="A89" s="37" t="s">
        <v>81</v>
      </c>
      <c r="B89" s="71" t="s">
        <v>105</v>
      </c>
      <c r="C89" s="69">
        <v>911</v>
      </c>
      <c r="D89" s="52" t="s">
        <v>99</v>
      </c>
      <c r="E89" s="62"/>
      <c r="F89" s="62"/>
      <c r="G89" s="32">
        <f>G90</f>
        <v>539.5</v>
      </c>
      <c r="H89" s="60"/>
      <c r="I89" s="60"/>
      <c r="J89" s="60"/>
      <c r="K89" s="60"/>
      <c r="L89" s="30"/>
      <c r="M89" s="30"/>
      <c r="N89" s="30"/>
      <c r="O89" s="30"/>
    </row>
    <row r="90" spans="1:15" ht="21">
      <c r="A90" s="37" t="s">
        <v>84</v>
      </c>
      <c r="B90" s="59" t="s">
        <v>108</v>
      </c>
      <c r="C90" s="69">
        <v>911</v>
      </c>
      <c r="D90" s="47" t="s">
        <v>99</v>
      </c>
      <c r="E90" s="47" t="s">
        <v>106</v>
      </c>
      <c r="F90" s="70"/>
      <c r="G90" s="35">
        <f>G91</f>
        <v>539.5</v>
      </c>
      <c r="H90" s="60"/>
      <c r="I90" s="60"/>
      <c r="J90" s="60"/>
      <c r="K90" s="60"/>
      <c r="L90" s="30"/>
      <c r="M90" s="30"/>
      <c r="N90" s="30"/>
      <c r="O90" s="30"/>
    </row>
    <row r="91" spans="1:15" ht="15" customHeight="1">
      <c r="A91" s="58"/>
      <c r="B91" s="91" t="s">
        <v>228</v>
      </c>
      <c r="C91" s="69">
        <v>911</v>
      </c>
      <c r="D91" s="47" t="s">
        <v>99</v>
      </c>
      <c r="E91" s="47" t="s">
        <v>106</v>
      </c>
      <c r="F91" s="47" t="s">
        <v>227</v>
      </c>
      <c r="G91" s="35">
        <v>539.5</v>
      </c>
      <c r="H91" s="60"/>
      <c r="I91" s="60"/>
      <c r="J91" s="60"/>
      <c r="K91" s="60"/>
      <c r="L91" s="30"/>
      <c r="M91" s="30"/>
      <c r="N91" s="30"/>
      <c r="O91" s="30"/>
    </row>
    <row r="92" spans="1:15" ht="18" customHeight="1">
      <c r="A92" s="66" t="s">
        <v>278</v>
      </c>
      <c r="B92" s="150" t="s">
        <v>82</v>
      </c>
      <c r="C92" s="147">
        <v>911</v>
      </c>
      <c r="D92" s="151" t="s">
        <v>83</v>
      </c>
      <c r="E92" s="148"/>
      <c r="F92" s="148"/>
      <c r="G92" s="152">
        <f>G96+G98+G93</f>
        <v>15299.5</v>
      </c>
      <c r="H92" s="50">
        <f>0+453.75</f>
        <v>453.75</v>
      </c>
      <c r="I92" s="50">
        <f>0+453.75</f>
        <v>453.75</v>
      </c>
      <c r="J92" s="50">
        <f>0+453.75</f>
        <v>453.75</v>
      </c>
      <c r="K92" s="50">
        <f>0+453.75</f>
        <v>453.75</v>
      </c>
      <c r="L92" s="65" t="e">
        <f>L96+L98</f>
        <v>#REF!</v>
      </c>
      <c r="M92" s="65" t="e">
        <f>M96+M98</f>
        <v>#REF!</v>
      </c>
      <c r="N92" s="65" t="e">
        <f>N96+N98</f>
        <v>#REF!</v>
      </c>
      <c r="O92" s="65" t="e">
        <f>O96+O98</f>
        <v>#REF!</v>
      </c>
    </row>
    <row r="93" spans="1:15" ht="31.5" customHeight="1">
      <c r="A93" s="66" t="s">
        <v>279</v>
      </c>
      <c r="B93" s="142" t="s">
        <v>251</v>
      </c>
      <c r="C93" s="147">
        <v>911</v>
      </c>
      <c r="D93" s="148" t="s">
        <v>83</v>
      </c>
      <c r="E93" s="148" t="s">
        <v>248</v>
      </c>
      <c r="F93" s="148"/>
      <c r="G93" s="149">
        <f>G94+G95</f>
        <v>3210.5</v>
      </c>
      <c r="H93" s="50"/>
      <c r="I93" s="50"/>
      <c r="J93" s="50"/>
      <c r="K93" s="50"/>
      <c r="L93" s="65"/>
      <c r="M93" s="65"/>
      <c r="N93" s="65"/>
      <c r="O93" s="65"/>
    </row>
    <row r="94" spans="1:15" ht="33.75" customHeight="1">
      <c r="A94" s="66"/>
      <c r="B94" s="142" t="s">
        <v>223</v>
      </c>
      <c r="C94" s="147">
        <v>911</v>
      </c>
      <c r="D94" s="148" t="s">
        <v>83</v>
      </c>
      <c r="E94" s="148" t="s">
        <v>248</v>
      </c>
      <c r="F94" s="148" t="s">
        <v>224</v>
      </c>
      <c r="G94" s="149">
        <v>3006.5</v>
      </c>
      <c r="H94" s="50"/>
      <c r="I94" s="50"/>
      <c r="J94" s="50"/>
      <c r="K94" s="50"/>
      <c r="L94" s="65"/>
      <c r="M94" s="65"/>
      <c r="N94" s="65"/>
      <c r="O94" s="65"/>
    </row>
    <row r="95" spans="1:15" ht="12.75">
      <c r="A95" s="66"/>
      <c r="B95" s="142" t="s">
        <v>225</v>
      </c>
      <c r="C95" s="147">
        <v>911</v>
      </c>
      <c r="D95" s="148" t="s">
        <v>83</v>
      </c>
      <c r="E95" s="148" t="s">
        <v>248</v>
      </c>
      <c r="F95" s="148" t="s">
        <v>226</v>
      </c>
      <c r="G95" s="149">
        <v>204</v>
      </c>
      <c r="H95" s="50"/>
      <c r="I95" s="50"/>
      <c r="J95" s="50"/>
      <c r="K95" s="50"/>
      <c r="L95" s="65"/>
      <c r="M95" s="65"/>
      <c r="N95" s="65"/>
      <c r="O95" s="65"/>
    </row>
    <row r="96" spans="1:15" ht="33" customHeight="1">
      <c r="A96" s="66" t="s">
        <v>280</v>
      </c>
      <c r="B96" s="153" t="s">
        <v>252</v>
      </c>
      <c r="C96" s="147">
        <v>911</v>
      </c>
      <c r="D96" s="148" t="s">
        <v>83</v>
      </c>
      <c r="E96" s="148" t="s">
        <v>249</v>
      </c>
      <c r="F96" s="148"/>
      <c r="G96" s="149">
        <f>G97</f>
        <v>8681</v>
      </c>
      <c r="H96" s="50"/>
      <c r="I96" s="50"/>
      <c r="J96" s="50"/>
      <c r="K96" s="50"/>
      <c r="L96" s="51" t="e">
        <f>L97</f>
        <v>#REF!</v>
      </c>
      <c r="M96" s="51" t="e">
        <f>M97</f>
        <v>#REF!</v>
      </c>
      <c r="N96" s="51" t="e">
        <f>N97</f>
        <v>#REF!</v>
      </c>
      <c r="O96" s="51" t="e">
        <f>O97</f>
        <v>#REF!</v>
      </c>
    </row>
    <row r="97" spans="1:15" ht="16.5" customHeight="1">
      <c r="A97" s="66"/>
      <c r="B97" s="153" t="s">
        <v>228</v>
      </c>
      <c r="C97" s="147">
        <v>911</v>
      </c>
      <c r="D97" s="148" t="s">
        <v>83</v>
      </c>
      <c r="E97" s="148" t="s">
        <v>249</v>
      </c>
      <c r="F97" s="148" t="s">
        <v>227</v>
      </c>
      <c r="G97" s="149">
        <v>8681</v>
      </c>
      <c r="H97" s="50"/>
      <c r="I97" s="50"/>
      <c r="J97" s="50"/>
      <c r="K97" s="50"/>
      <c r="L97" s="51" t="e">
        <f>#REF!</f>
        <v>#REF!</v>
      </c>
      <c r="M97" s="51" t="e">
        <f>#REF!</f>
        <v>#REF!</v>
      </c>
      <c r="N97" s="51" t="e">
        <f>#REF!</f>
        <v>#REF!</v>
      </c>
      <c r="O97" s="51" t="e">
        <f>#REF!</f>
        <v>#REF!</v>
      </c>
    </row>
    <row r="98" spans="1:15" ht="21.75" customHeight="1">
      <c r="A98" s="66" t="s">
        <v>281</v>
      </c>
      <c r="B98" s="153" t="s">
        <v>253</v>
      </c>
      <c r="C98" s="147">
        <v>911</v>
      </c>
      <c r="D98" s="148" t="s">
        <v>83</v>
      </c>
      <c r="E98" s="148" t="s">
        <v>250</v>
      </c>
      <c r="F98" s="148"/>
      <c r="G98" s="149">
        <f>G99</f>
        <v>3408</v>
      </c>
      <c r="H98" s="50"/>
      <c r="I98" s="50"/>
      <c r="J98" s="50"/>
      <c r="K98" s="50"/>
      <c r="L98" s="51" t="e">
        <f>L99</f>
        <v>#REF!</v>
      </c>
      <c r="M98" s="51" t="e">
        <f>M99</f>
        <v>#REF!</v>
      </c>
      <c r="N98" s="51" t="e">
        <f>N99</f>
        <v>#REF!</v>
      </c>
      <c r="O98" s="51" t="e">
        <f>O99</f>
        <v>#REF!</v>
      </c>
    </row>
    <row r="99" spans="1:15" ht="15.75" customHeight="1">
      <c r="A99" s="66"/>
      <c r="B99" s="153" t="s">
        <v>228</v>
      </c>
      <c r="C99" s="147">
        <v>911</v>
      </c>
      <c r="D99" s="148" t="s">
        <v>83</v>
      </c>
      <c r="E99" s="148" t="s">
        <v>250</v>
      </c>
      <c r="F99" s="148" t="s">
        <v>227</v>
      </c>
      <c r="G99" s="149">
        <v>3408</v>
      </c>
      <c r="H99" s="50"/>
      <c r="I99" s="50"/>
      <c r="J99" s="50"/>
      <c r="K99" s="50"/>
      <c r="L99" s="51" t="e">
        <f>#REF!</f>
        <v>#REF!</v>
      </c>
      <c r="M99" s="51" t="e">
        <f>#REF!</f>
        <v>#REF!</v>
      </c>
      <c r="N99" s="51" t="e">
        <f>#REF!</f>
        <v>#REF!</v>
      </c>
      <c r="O99" s="51" t="e">
        <f>#REF!</f>
        <v>#REF!</v>
      </c>
    </row>
    <row r="100" spans="1:15" ht="12.75">
      <c r="A100" s="63" t="s">
        <v>85</v>
      </c>
      <c r="B100" s="59" t="s">
        <v>86</v>
      </c>
      <c r="C100" s="46">
        <v>911</v>
      </c>
      <c r="D100" s="52" t="s">
        <v>87</v>
      </c>
      <c r="E100" s="64"/>
      <c r="F100" s="49"/>
      <c r="G100" s="32">
        <f>G101</f>
        <v>1397.8</v>
      </c>
      <c r="H100" s="67"/>
      <c r="I100" s="67"/>
      <c r="J100" s="67"/>
      <c r="K100" s="67"/>
      <c r="L100" s="51"/>
      <c r="M100" s="51"/>
      <c r="N100" s="51"/>
      <c r="O100" s="51"/>
    </row>
    <row r="101" spans="1:15" ht="18" customHeight="1">
      <c r="A101" s="66" t="s">
        <v>88</v>
      </c>
      <c r="B101" s="2" t="s">
        <v>240</v>
      </c>
      <c r="C101" s="46">
        <v>911</v>
      </c>
      <c r="D101" s="27" t="s">
        <v>241</v>
      </c>
      <c r="E101" s="56"/>
      <c r="F101" s="49"/>
      <c r="G101" s="32">
        <f>G102</f>
        <v>1397.8</v>
      </c>
      <c r="H101" s="67"/>
      <c r="I101" s="67"/>
      <c r="J101" s="67"/>
      <c r="K101" s="67"/>
      <c r="L101" s="51"/>
      <c r="M101" s="51"/>
      <c r="N101" s="51"/>
      <c r="O101" s="51"/>
    </row>
    <row r="102" spans="1:15" ht="26.25" customHeight="1">
      <c r="A102" s="66" t="s">
        <v>89</v>
      </c>
      <c r="B102" s="142" t="s">
        <v>242</v>
      </c>
      <c r="C102" s="46">
        <v>911</v>
      </c>
      <c r="D102" s="55" t="s">
        <v>241</v>
      </c>
      <c r="E102" s="47" t="s">
        <v>124</v>
      </c>
      <c r="F102" s="49"/>
      <c r="G102" s="35">
        <f>G103</f>
        <v>1397.8</v>
      </c>
      <c r="H102" s="67"/>
      <c r="I102" s="67"/>
      <c r="J102" s="67"/>
      <c r="K102" s="67"/>
      <c r="L102" s="51"/>
      <c r="M102" s="51"/>
      <c r="N102" s="51"/>
      <c r="O102" s="51"/>
    </row>
    <row r="103" spans="1:15" ht="15.75" customHeight="1">
      <c r="A103" s="66"/>
      <c r="B103" s="26" t="s">
        <v>225</v>
      </c>
      <c r="C103" s="46">
        <v>911</v>
      </c>
      <c r="D103" s="55" t="s">
        <v>241</v>
      </c>
      <c r="E103" s="47" t="s">
        <v>124</v>
      </c>
      <c r="F103" s="47" t="s">
        <v>226</v>
      </c>
      <c r="G103" s="35">
        <v>1397.8</v>
      </c>
      <c r="H103" s="67"/>
      <c r="I103" s="67"/>
      <c r="J103" s="67"/>
      <c r="K103" s="67"/>
      <c r="L103" s="51"/>
      <c r="M103" s="51"/>
      <c r="N103" s="51"/>
      <c r="O103" s="51"/>
    </row>
    <row r="104" spans="1:15" ht="15" customHeight="1">
      <c r="A104" s="66" t="s">
        <v>90</v>
      </c>
      <c r="B104" s="26" t="s">
        <v>91</v>
      </c>
      <c r="C104" s="46">
        <v>911</v>
      </c>
      <c r="D104" s="52" t="s">
        <v>92</v>
      </c>
      <c r="E104" s="47"/>
      <c r="F104" s="47"/>
      <c r="G104" s="32">
        <f>G105</f>
        <v>2500</v>
      </c>
      <c r="H104" s="67"/>
      <c r="I104" s="67"/>
      <c r="J104" s="67"/>
      <c r="K104" s="67"/>
      <c r="L104" s="51"/>
      <c r="M104" s="51"/>
      <c r="N104" s="51"/>
      <c r="O104" s="51"/>
    </row>
    <row r="105" spans="1:15" ht="15.75" customHeight="1">
      <c r="A105" s="66" t="s">
        <v>93</v>
      </c>
      <c r="B105" s="2" t="s">
        <v>94</v>
      </c>
      <c r="C105" s="46">
        <v>911</v>
      </c>
      <c r="D105" s="27" t="s">
        <v>95</v>
      </c>
      <c r="E105" s="47"/>
      <c r="F105" s="47"/>
      <c r="G105" s="32">
        <f>G106</f>
        <v>2500</v>
      </c>
      <c r="H105" s="67"/>
      <c r="I105" s="67"/>
      <c r="J105" s="67"/>
      <c r="K105" s="67"/>
      <c r="L105" s="51"/>
      <c r="M105" s="51"/>
      <c r="N105" s="51"/>
      <c r="O105" s="51"/>
    </row>
    <row r="106" spans="1:15" ht="18" customHeight="1">
      <c r="A106" s="66" t="s">
        <v>96</v>
      </c>
      <c r="B106" s="26" t="s">
        <v>264</v>
      </c>
      <c r="C106" s="46">
        <v>911</v>
      </c>
      <c r="D106" s="55" t="s">
        <v>95</v>
      </c>
      <c r="E106" s="47" t="s">
        <v>97</v>
      </c>
      <c r="F106" s="47"/>
      <c r="G106" s="35">
        <f>G107</f>
        <v>2500</v>
      </c>
      <c r="H106" s="67"/>
      <c r="I106" s="67"/>
      <c r="J106" s="67"/>
      <c r="K106" s="67"/>
      <c r="L106" s="51"/>
      <c r="M106" s="51"/>
      <c r="N106" s="51"/>
      <c r="O106" s="51"/>
    </row>
    <row r="107" spans="1:15" ht="12.75">
      <c r="A107" s="66"/>
      <c r="B107" s="26" t="s">
        <v>225</v>
      </c>
      <c r="C107" s="46">
        <v>911</v>
      </c>
      <c r="D107" s="55" t="s">
        <v>95</v>
      </c>
      <c r="E107" s="47" t="s">
        <v>97</v>
      </c>
      <c r="F107" s="47" t="s">
        <v>226</v>
      </c>
      <c r="G107" s="35">
        <v>2500</v>
      </c>
      <c r="H107" s="67"/>
      <c r="I107" s="67"/>
      <c r="J107" s="67"/>
      <c r="K107" s="67"/>
      <c r="L107" s="51"/>
      <c r="M107" s="51"/>
      <c r="N107" s="51"/>
      <c r="O107" s="51"/>
    </row>
    <row r="108" spans="1:15" ht="20.25">
      <c r="A108" s="132" t="s">
        <v>217</v>
      </c>
      <c r="B108" s="22" t="s">
        <v>235</v>
      </c>
      <c r="C108" s="131">
        <v>985</v>
      </c>
      <c r="D108" s="55"/>
      <c r="E108" s="47"/>
      <c r="F108" s="47"/>
      <c r="G108" s="32">
        <f>G109</f>
        <v>5491.200000000001</v>
      </c>
      <c r="H108" s="67"/>
      <c r="I108" s="67"/>
      <c r="J108" s="67"/>
      <c r="K108" s="67"/>
      <c r="L108" s="51"/>
      <c r="M108" s="51"/>
      <c r="N108" s="51"/>
      <c r="O108" s="51"/>
    </row>
    <row r="109" spans="1:15" ht="18" customHeight="1">
      <c r="A109" s="25" t="s">
        <v>16</v>
      </c>
      <c r="B109" s="26" t="s">
        <v>17</v>
      </c>
      <c r="C109" s="133" t="s">
        <v>234</v>
      </c>
      <c r="D109" s="27" t="s">
        <v>19</v>
      </c>
      <c r="E109" s="28"/>
      <c r="F109" s="28"/>
      <c r="G109" s="29">
        <f>G110</f>
        <v>5491.200000000001</v>
      </c>
      <c r="H109" s="67"/>
      <c r="I109" s="67"/>
      <c r="J109" s="67"/>
      <c r="K109" s="67"/>
      <c r="L109" s="51"/>
      <c r="M109" s="51"/>
      <c r="N109" s="51"/>
      <c r="O109" s="51"/>
    </row>
    <row r="110" spans="1:15" ht="24" customHeight="1">
      <c r="A110" s="37" t="s">
        <v>20</v>
      </c>
      <c r="B110" s="2" t="s">
        <v>22</v>
      </c>
      <c r="C110" s="133" t="s">
        <v>234</v>
      </c>
      <c r="D110" s="27" t="s">
        <v>23</v>
      </c>
      <c r="E110" s="31"/>
      <c r="F110" s="31"/>
      <c r="G110" s="32">
        <f>G114+G116+G111</f>
        <v>5491.200000000001</v>
      </c>
      <c r="H110" s="67"/>
      <c r="I110" s="67"/>
      <c r="J110" s="67"/>
      <c r="K110" s="67"/>
      <c r="L110" s="51"/>
      <c r="M110" s="51"/>
      <c r="N110" s="51"/>
      <c r="O110" s="51"/>
    </row>
    <row r="111" spans="1:15" ht="14.25" customHeight="1">
      <c r="A111" s="37" t="s">
        <v>206</v>
      </c>
      <c r="B111" s="26" t="s">
        <v>255</v>
      </c>
      <c r="C111" s="133" t="s">
        <v>234</v>
      </c>
      <c r="D111" s="31" t="s">
        <v>23</v>
      </c>
      <c r="E111" s="31" t="s">
        <v>254</v>
      </c>
      <c r="F111" s="31"/>
      <c r="G111" s="35">
        <f>G112+G113</f>
        <v>984.6</v>
      </c>
      <c r="H111" s="67"/>
      <c r="I111" s="67"/>
      <c r="J111" s="67"/>
      <c r="K111" s="67"/>
      <c r="L111" s="51"/>
      <c r="M111" s="51"/>
      <c r="N111" s="51"/>
      <c r="O111" s="51"/>
    </row>
    <row r="112" spans="1:15" ht="30.75">
      <c r="A112" s="25"/>
      <c r="B112" s="26" t="s">
        <v>223</v>
      </c>
      <c r="C112" s="133" t="s">
        <v>234</v>
      </c>
      <c r="D112" s="31" t="s">
        <v>23</v>
      </c>
      <c r="E112" s="31" t="s">
        <v>254</v>
      </c>
      <c r="F112" s="31" t="s">
        <v>224</v>
      </c>
      <c r="G112" s="35">
        <v>960.6</v>
      </c>
      <c r="H112" s="67"/>
      <c r="I112" s="67"/>
      <c r="J112" s="67"/>
      <c r="K112" s="67"/>
      <c r="L112" s="51"/>
      <c r="M112" s="51"/>
      <c r="N112" s="51"/>
      <c r="O112" s="51"/>
    </row>
    <row r="113" spans="1:15" ht="12.75">
      <c r="A113" s="25"/>
      <c r="B113" s="26" t="s">
        <v>225</v>
      </c>
      <c r="C113" s="133" t="s">
        <v>234</v>
      </c>
      <c r="D113" s="31" t="s">
        <v>23</v>
      </c>
      <c r="E113" s="31" t="s">
        <v>254</v>
      </c>
      <c r="F113" s="31" t="s">
        <v>226</v>
      </c>
      <c r="G113" s="35">
        <v>24</v>
      </c>
      <c r="H113" s="67"/>
      <c r="I113" s="67"/>
      <c r="J113" s="67"/>
      <c r="K113" s="67"/>
      <c r="L113" s="51"/>
      <c r="M113" s="51"/>
      <c r="N113" s="51"/>
      <c r="O113" s="51"/>
    </row>
    <row r="114" spans="1:15" ht="12.75">
      <c r="A114" s="37" t="s">
        <v>236</v>
      </c>
      <c r="B114" s="26" t="s">
        <v>205</v>
      </c>
      <c r="C114" s="133" t="s">
        <v>234</v>
      </c>
      <c r="D114" s="31" t="s">
        <v>23</v>
      </c>
      <c r="E114" s="31" t="s">
        <v>204</v>
      </c>
      <c r="F114" s="31"/>
      <c r="G114" s="35">
        <f>G115</f>
        <v>132.3</v>
      </c>
      <c r="H114" s="67"/>
      <c r="I114" s="67"/>
      <c r="J114" s="67"/>
      <c r="K114" s="67"/>
      <c r="L114" s="51"/>
      <c r="M114" s="51"/>
      <c r="N114" s="51"/>
      <c r="O114" s="51"/>
    </row>
    <row r="115" spans="1:15" ht="30.75">
      <c r="A115" s="37"/>
      <c r="B115" s="26" t="s">
        <v>223</v>
      </c>
      <c r="C115" s="133" t="s">
        <v>234</v>
      </c>
      <c r="D115" s="31" t="s">
        <v>23</v>
      </c>
      <c r="E115" s="31" t="s">
        <v>204</v>
      </c>
      <c r="F115" s="31" t="s">
        <v>224</v>
      </c>
      <c r="G115" s="35">
        <v>132.3</v>
      </c>
      <c r="H115" s="67"/>
      <c r="I115" s="67"/>
      <c r="J115" s="67"/>
      <c r="K115" s="67"/>
      <c r="L115" s="51"/>
      <c r="M115" s="51"/>
      <c r="N115" s="51"/>
      <c r="O115" s="51"/>
    </row>
    <row r="116" spans="1:15" ht="12.75">
      <c r="A116" s="37" t="s">
        <v>237</v>
      </c>
      <c r="B116" s="26" t="s">
        <v>25</v>
      </c>
      <c r="C116" s="133" t="s">
        <v>234</v>
      </c>
      <c r="D116" s="31" t="s">
        <v>23</v>
      </c>
      <c r="E116" s="31" t="s">
        <v>26</v>
      </c>
      <c r="F116" s="31"/>
      <c r="G116" s="35">
        <f>G117+G118+G119</f>
        <v>4374.3</v>
      </c>
      <c r="H116" s="67"/>
      <c r="I116" s="67"/>
      <c r="J116" s="67"/>
      <c r="K116" s="67"/>
      <c r="L116" s="51"/>
      <c r="M116" s="51"/>
      <c r="N116" s="51"/>
      <c r="O116" s="51"/>
    </row>
    <row r="117" spans="1:15" ht="30.75">
      <c r="A117" s="37"/>
      <c r="B117" s="26" t="s">
        <v>223</v>
      </c>
      <c r="C117" s="133" t="s">
        <v>234</v>
      </c>
      <c r="D117" s="31" t="s">
        <v>23</v>
      </c>
      <c r="E117" s="31" t="s">
        <v>26</v>
      </c>
      <c r="F117" s="31" t="s">
        <v>224</v>
      </c>
      <c r="G117" s="35">
        <v>1295.1</v>
      </c>
      <c r="H117" s="67"/>
      <c r="I117" s="67"/>
      <c r="J117" s="67"/>
      <c r="K117" s="67"/>
      <c r="L117" s="51"/>
      <c r="M117" s="51"/>
      <c r="N117" s="51"/>
      <c r="O117" s="51"/>
    </row>
    <row r="118" spans="1:15" ht="12.75">
      <c r="A118" s="37"/>
      <c r="B118" s="26" t="s">
        <v>225</v>
      </c>
      <c r="C118" s="133" t="s">
        <v>234</v>
      </c>
      <c r="D118" s="31" t="s">
        <v>23</v>
      </c>
      <c r="E118" s="31" t="s">
        <v>26</v>
      </c>
      <c r="F118" s="31" t="s">
        <v>226</v>
      </c>
      <c r="G118" s="35">
        <v>3077</v>
      </c>
      <c r="H118" s="67"/>
      <c r="I118" s="67"/>
      <c r="J118" s="67"/>
      <c r="K118" s="67"/>
      <c r="L118" s="51"/>
      <c r="M118" s="51"/>
      <c r="N118" s="51"/>
      <c r="O118" s="51"/>
    </row>
    <row r="119" spans="1:15" ht="12.75">
      <c r="A119" s="37"/>
      <c r="B119" s="26" t="s">
        <v>229</v>
      </c>
      <c r="C119" s="133" t="s">
        <v>234</v>
      </c>
      <c r="D119" s="31" t="s">
        <v>23</v>
      </c>
      <c r="E119" s="31" t="s">
        <v>26</v>
      </c>
      <c r="F119" s="31" t="s">
        <v>230</v>
      </c>
      <c r="G119" s="35">
        <v>2.2</v>
      </c>
      <c r="H119" s="67"/>
      <c r="I119" s="67"/>
      <c r="J119" s="67"/>
      <c r="K119" s="67"/>
      <c r="L119" s="51"/>
      <c r="M119" s="51"/>
      <c r="N119" s="51"/>
      <c r="O119" s="51"/>
    </row>
    <row r="120" spans="1:15" ht="12.75">
      <c r="A120" s="68"/>
      <c r="B120" s="4" t="s">
        <v>98</v>
      </c>
      <c r="C120" s="68"/>
      <c r="D120" s="68"/>
      <c r="E120" s="68"/>
      <c r="F120" s="68"/>
      <c r="G120" s="32">
        <f>G9+G108</f>
        <v>97887.5</v>
      </c>
      <c r="H120" s="1"/>
      <c r="I120" s="1"/>
      <c r="J120" s="1"/>
      <c r="K120" s="1"/>
      <c r="L120" s="30" t="e">
        <f>#REF!+#REF!</f>
        <v>#REF!</v>
      </c>
      <c r="M120" s="30" t="e">
        <f>#REF!+#REF!</f>
        <v>#REF!</v>
      </c>
      <c r="N120" s="30" t="e">
        <f>#REF!+#REF!</f>
        <v>#REF!</v>
      </c>
      <c r="O120" s="30" t="e">
        <f>#REF!+#REF!</f>
        <v>#REF!</v>
      </c>
    </row>
  </sheetData>
  <sheetProtection/>
  <mergeCells count="4">
    <mergeCell ref="A6:P6"/>
    <mergeCell ref="A1:K1"/>
    <mergeCell ref="A3:K3"/>
    <mergeCell ref="A4:F4"/>
  </mergeCells>
  <printOptions/>
  <pageMargins left="1.4173228346456694" right="0.7874015748031497" top="0.3937007874015748" bottom="0.3937007874015748" header="0.5118110236220472" footer="0.5118110236220472"/>
  <pageSetup horizontalDpi="600" verticalDpi="600" orientation="landscape" paperSize="9" r:id="rId1"/>
  <headerFooter alignWithMargins="0">
    <oddFooter>&amp;R&amp;P из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t320ct</dc:creator>
  <cp:keywords/>
  <dc:description/>
  <cp:lastModifiedBy>Пользователь</cp:lastModifiedBy>
  <cp:lastPrinted>2014-11-07T10:47:44Z</cp:lastPrinted>
  <dcterms:created xsi:type="dcterms:W3CDTF">2001-12-26T13:25:46Z</dcterms:created>
  <dcterms:modified xsi:type="dcterms:W3CDTF">2014-12-13T14:16:17Z</dcterms:modified>
  <cp:category/>
  <cp:version/>
  <cp:contentType/>
  <cp:contentStatus/>
</cp:coreProperties>
</file>