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4520" windowWidth="12120" windowHeight="4560" activeTab="4"/>
  </bookViews>
  <sheets>
    <sheet name="доходы" sheetId="1" r:id="rId1"/>
    <sheet name="вед" sheetId="2" r:id="rId2"/>
    <sheet name="подраз." sheetId="3" r:id="rId3"/>
    <sheet name="источн." sheetId="4" r:id="rId4"/>
    <sheet name="Резерв.фонд" sheetId="5" r:id="rId5"/>
  </sheets>
  <externalReferences>
    <externalReference r:id="rId8"/>
  </externalReferences>
  <definedNames>
    <definedName name="_xlnm.Print_Titles" localSheetId="1">'вед'!$8:$8</definedName>
    <definedName name="_xlnm.Print_Titles" localSheetId="0">'доходы'!$8:$8</definedName>
    <definedName name="_xlnm.Print_Titles" localSheetId="2">'подраз.'!$8:$8</definedName>
    <definedName name="_xlnm.Print_Area" localSheetId="0">'доходы'!$A$1:$M$62</definedName>
  </definedNames>
  <calcPr fullCalcOnLoad="1" refMode="R1C1"/>
</workbook>
</file>

<file path=xl/sharedStrings.xml><?xml version="1.0" encoding="utf-8"?>
<sst xmlns="http://schemas.openxmlformats.org/spreadsheetml/2006/main" count="624" uniqueCount="315">
  <si>
    <t>Код целевой статьи</t>
  </si>
  <si>
    <t>2-й квартал, тыс.руб.</t>
  </si>
  <si>
    <t>3-й квартал, тыс.руб.</t>
  </si>
  <si>
    <t>1.</t>
  </si>
  <si>
    <t>1.2.</t>
  </si>
  <si>
    <t>2.</t>
  </si>
  <si>
    <t>2.1.</t>
  </si>
  <si>
    <t>3.</t>
  </si>
  <si>
    <t>4.</t>
  </si>
  <si>
    <t>4.1.</t>
  </si>
  <si>
    <t>5.</t>
  </si>
  <si>
    <t>5.1.</t>
  </si>
  <si>
    <t>6.</t>
  </si>
  <si>
    <t>6.1.</t>
  </si>
  <si>
    <t>ИТОГО РАСХОДОВ</t>
  </si>
  <si>
    <t>1-й квартал,  тыс.руб.</t>
  </si>
  <si>
    <t>2-й квартал,  тыс.руб.</t>
  </si>
  <si>
    <t>3-й квартал,  тыс.руб.</t>
  </si>
  <si>
    <t>4-й квартал,  тыс.руб.</t>
  </si>
  <si>
    <t>I</t>
  </si>
  <si>
    <t>1.1.</t>
  </si>
  <si>
    <t>НАЛОГИ  НА СОВОКУПНЫЙ ДОХОД</t>
  </si>
  <si>
    <t>ИТОГО     ДОХОДОВ</t>
  </si>
  <si>
    <t>N  п/п</t>
  </si>
  <si>
    <t>4-й квартал, тыс.руб.</t>
  </si>
  <si>
    <t>Периодическая печать и издательства</t>
  </si>
  <si>
    <t>0100</t>
  </si>
  <si>
    <t>000 1 00 00000 00 0000 000</t>
  </si>
  <si>
    <t>000 1 05 00000 00 0000 000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</si>
  <si>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</si>
  <si>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</si>
  <si>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</si>
  <si>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0103</t>
  </si>
  <si>
    <t>0801</t>
  </si>
  <si>
    <t>Функционирование законодательных (представительных) органов государственной власти и местного самоуправления</t>
  </si>
  <si>
    <t>Другие общегосударственные вопросы</t>
  </si>
  <si>
    <t>0500</t>
  </si>
  <si>
    <t>0700</t>
  </si>
  <si>
    <t>0800</t>
  </si>
  <si>
    <t>Культура</t>
  </si>
  <si>
    <t>1000</t>
  </si>
  <si>
    <t>1.3.</t>
  </si>
  <si>
    <t>1004</t>
  </si>
  <si>
    <t>000 1 16 90000 00 0000 140</t>
  </si>
  <si>
    <t>0104</t>
  </si>
  <si>
    <t>5.1.1.</t>
  </si>
  <si>
    <t>БЕЗВОЗМЕЗДНЫЕ ПОСТУПЛЕНИЯ</t>
  </si>
  <si>
    <t>000 2 00 00000 00 0000 000</t>
  </si>
  <si>
    <t>4.1.1.</t>
  </si>
  <si>
    <t>Функционирование Правительства Российской Федерации , высших органов исполнительной власти субьектов Российской Федерации ,местных администраций</t>
  </si>
  <si>
    <t>Код раздела,под-раздела</t>
  </si>
  <si>
    <t>Код вида расходов</t>
  </si>
  <si>
    <t>Резервные фонды</t>
  </si>
  <si>
    <t>Код главного распорядителя бюджетных средств</t>
  </si>
  <si>
    <t>ОБЩЕГОСУДАРСТВЕННЫЕ ВОПРОСЫ</t>
  </si>
  <si>
    <t>ЖИЛИЩНО-КОММУНАЛЬНОЕ ХОЗЯЙСТВО</t>
  </si>
  <si>
    <t>ОБРАЗОВАНИЕ</t>
  </si>
  <si>
    <t>СОЦИАЛЬНАЯ ПОЛИТИКА</t>
  </si>
  <si>
    <t>000 1 16 90030 03 0000 140</t>
  </si>
  <si>
    <t>1-й квартал тыс.руб.</t>
  </si>
  <si>
    <t>2-й квартал тыс.руб.</t>
  </si>
  <si>
    <t>3-й квартал тыс.руб.</t>
  </si>
  <si>
    <t>4-й квартал тыс.руб.</t>
  </si>
  <si>
    <t>2-й квартал тыс.руб</t>
  </si>
  <si>
    <t>3-й квартал тыс.руб</t>
  </si>
  <si>
    <t>2-й квартал  тыс. руб.</t>
  </si>
  <si>
    <t>000 1 13 00000 00 0000 000</t>
  </si>
  <si>
    <t>911</t>
  </si>
  <si>
    <t>Охрана семьи и детства</t>
  </si>
  <si>
    <t>Благоустройство</t>
  </si>
  <si>
    <t>0503</t>
  </si>
  <si>
    <t>7.</t>
  </si>
  <si>
    <t>7.1.</t>
  </si>
  <si>
    <t>Код</t>
  </si>
  <si>
    <t>Наименование источников доходов</t>
  </si>
  <si>
    <t xml:space="preserve">       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</si>
  <si>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</si>
  <si>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</si>
  <si>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</si>
  <si>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</si>
  <si>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911 2 02 03024 03 0000 151</t>
  </si>
  <si>
    <t xml:space="preserve"> 911 2 02 03027 03 0000 151 </t>
  </si>
  <si>
    <t xml:space="preserve"> 911 2 02 03027 03 0100 151 </t>
  </si>
  <si>
    <t xml:space="preserve"> 911 2 02 03027 03 0200 151 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</si>
  <si>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</si>
  <si>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</si>
  <si>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</si>
  <si>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Ликвидация несанкционированных свалок бытовых отходов и мусора</t>
  </si>
  <si>
    <t>Озеленение территорий муниципального образования</t>
  </si>
  <si>
    <t xml:space="preserve"> </t>
  </si>
  <si>
    <t>Утверждено на год                          (тыс. руб.)</t>
  </si>
  <si>
    <t>Исполнено  (тыс.руб.)</t>
  </si>
  <si>
    <t xml:space="preserve"> % испол-нения</t>
  </si>
  <si>
    <t>НАЛОГОВЫЕ И НЕНАЛОГОВЫЕ ДОХОДЫ</t>
  </si>
  <si>
    <t xml:space="preserve">Единый налог на вмененный доход для отдельных видов деятельности </t>
  </si>
  <si>
    <t xml:space="preserve">НАИМЕНОВАНИЕ     </t>
  </si>
  <si>
    <t>(тыс.руб.)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</si>
  <si>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</si>
  <si>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</si>
  <si>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</si>
  <si>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исполнения к плану с учетом изменений</t>
  </si>
  <si>
    <t>1.4.</t>
  </si>
  <si>
    <t xml:space="preserve">                                                           ОБ  ИСПОЛЬЗОВАНИИ  СРЕДСТВ  РЕЗЕРВНОГО  ФОНДА </t>
  </si>
  <si>
    <t xml:space="preserve">% исполнения </t>
  </si>
  <si>
    <t>ТЫС.РУБ.</t>
  </si>
  <si>
    <t xml:space="preserve">О Т Ч Е Т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</si>
  <si>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</si>
  <si>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</si>
  <si>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>911 2 02 03024 03 0100 151</t>
  </si>
  <si>
    <t>911 2 02 03024 03 0200 151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</si>
  <si>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</si>
  <si>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</si>
  <si>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</si>
  <si>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</si>
  <si>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</si>
  <si>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</si>
  <si>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</si>
  <si>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</si>
  <si>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</si>
  <si>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</si>
  <si>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182 1 05  01021 01 0000 110</t>
  </si>
  <si>
    <t>182 1 05  01022 01 0000 110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</si>
  <si>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</si>
  <si>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</si>
  <si>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</si>
  <si>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</si>
  <si>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182 1 05 01050 01 0000 110</t>
  </si>
  <si>
    <t xml:space="preserve">Минимальный налог, зачисляемый в бюджеты субъектов Российской Федерации 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</si>
  <si>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</si>
  <si>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</si>
  <si>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0111</t>
  </si>
  <si>
    <t>0113</t>
  </si>
  <si>
    <t xml:space="preserve">ФИЗИЧЕСКАЯ КУЛЬТУРА И СПОРТ </t>
  </si>
  <si>
    <t>1100</t>
  </si>
  <si>
    <t>8.</t>
  </si>
  <si>
    <t>СРЕДСТВА МАССОВОЙ ИНФОРМАЦИИ</t>
  </si>
  <si>
    <t>1200</t>
  </si>
  <si>
    <t>8.1.</t>
  </si>
  <si>
    <t>1202</t>
  </si>
  <si>
    <t xml:space="preserve">КУЛЬТУРА, КИНЕМАТОГРАФИЯ 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</si>
  <si>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</si>
  <si>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</si>
  <si>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Резервный фонд местной администации</t>
  </si>
  <si>
    <t>000 1 05 01000 00 0000 110</t>
  </si>
  <si>
    <t>000 1 05 01010 01 0000 110</t>
  </si>
  <si>
    <t>000 1 05  01020 01 0000 110</t>
  </si>
  <si>
    <t>000 1 05 02000 02 0000 110</t>
  </si>
  <si>
    <t>000 1 13 02000 00 0000 130</t>
  </si>
  <si>
    <t>000 1 13 02990 00 0000 130</t>
  </si>
  <si>
    <t>000 1 13 02993 03 0000 130</t>
  </si>
  <si>
    <t>867 1 13 02993 03 0100 130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</si>
  <si>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</si>
  <si>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</si>
  <si>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</si>
  <si>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</si>
  <si>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</si>
  <si>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</si>
  <si>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</si>
  <si>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000 2 02 03027 00 0000 151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</si>
  <si>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</si>
  <si>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</si>
  <si>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</si>
  <si>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3.1.</t>
  </si>
  <si>
    <t>7.2.3.</t>
  </si>
  <si>
    <t>870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</si>
  <si>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</si>
  <si>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</si>
  <si>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</si>
  <si>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</si>
  <si>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</si>
  <si>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</si>
  <si>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</si>
  <si>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</si>
  <si>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</si>
  <si>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Профессиональная подготовка, переподготовка и повышение квалификации</t>
  </si>
  <si>
    <t>0705</t>
  </si>
  <si>
    <t>Резервный фонд местной администрации</t>
  </si>
  <si>
    <t>Резервные средства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</si>
  <si>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</si>
  <si>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</si>
  <si>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Код раздела,        подраздела</t>
  </si>
  <si>
    <t>000 1 05 04000 02 0000 110</t>
  </si>
  <si>
    <t>182 1 05 04030 02 0000 110</t>
  </si>
  <si>
    <t>Налог, взимаемый в связи с применением патентной системы налогообложения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</si>
  <si>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</si>
  <si>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806 1 16 90030 03 0100 140</t>
  </si>
  <si>
    <t>807 1 16 90030 03 0100 140</t>
  </si>
  <si>
    <t>824 1 16 90030 03 0100 140</t>
  </si>
  <si>
    <t>847 1 16 90030 03 0100 140</t>
  </si>
  <si>
    <t>182 1 16 06000 01 0000 140</t>
  </si>
  <si>
    <t>Код вида расходов (группа)</t>
  </si>
  <si>
    <t>100</t>
  </si>
  <si>
    <t>200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</si>
  <si>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</si>
  <si>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</si>
  <si>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Федерации, местных администраций</t>
  </si>
  <si>
    <t>800</t>
  </si>
  <si>
    <t>Иные бюджетные ассигнования</t>
  </si>
  <si>
    <t>Устройство искусственных неровностей на проездах и въездах на придомовых территориях и дворовых территориях</t>
  </si>
  <si>
    <t>Организация и проведение досуговых мероприятий для жителей муниципального образования</t>
  </si>
  <si>
    <t>300</t>
  </si>
  <si>
    <t>Социальное обеспечение и иные выплаты населению</t>
  </si>
  <si>
    <t>Периодические издания, учрежденные представительным органом местного самоуправления</t>
  </si>
  <si>
    <t>847 1 16 90030 03 0200 140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</si>
  <si>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</si>
  <si>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</si>
  <si>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</si>
  <si>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</si>
  <si>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4.2.</t>
  </si>
  <si>
    <t>1101</t>
  </si>
  <si>
    <t>Физическая культура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</si>
  <si>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</si>
  <si>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Расходы на содержание и обеспечение деятельности муниципального казенного чреждения</t>
  </si>
  <si>
    <t>Уборка территорий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</si>
  <si>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муниципальных служащих и работников муниципальных учреждений</t>
  </si>
  <si>
    <t>Участие в реализации мер по профилактике дорожно-транспортного травматизма на территории муниципального образования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</si>
  <si>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</si>
  <si>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II</t>
  </si>
  <si>
    <t>МУНИЦИПАЛЬНЫЙ СОВЕТ ВНУТРИГОРОДСКОГО МУНИЦИПАЛЬНОГО ОБРАЗОВАНИЯ САНКТ-ПЕТЕРБУРГА МУНИЦИПАЛЬНЫЙ ОКРУГ ОСТРОВ ДЕКАБРИСТОВ</t>
  </si>
  <si>
    <t>985</t>
  </si>
  <si>
    <t>3.1.1.</t>
  </si>
  <si>
    <t>3.1.2.</t>
  </si>
  <si>
    <t>3.1.3.</t>
  </si>
  <si>
    <t>3.1.4.</t>
  </si>
  <si>
    <t>4.2.1.</t>
  </si>
  <si>
    <t>4.2.2.</t>
  </si>
  <si>
    <t>5.1.2.</t>
  </si>
  <si>
    <t>5.1.3.</t>
  </si>
  <si>
    <t>6.2.</t>
  </si>
  <si>
    <t>6.2.2.</t>
  </si>
  <si>
    <t>7.1.1.</t>
  </si>
  <si>
    <t>8.1.1.</t>
  </si>
  <si>
    <t>1.1.1.</t>
  </si>
  <si>
    <t>1.1.2.</t>
  </si>
  <si>
    <t>0700000100</t>
  </si>
  <si>
    <t>0020000302</t>
  </si>
  <si>
    <t>0020000400</t>
  </si>
  <si>
    <t>0020000601</t>
  </si>
  <si>
    <t>00200G0100</t>
  </si>
  <si>
    <t>0920000200</t>
  </si>
  <si>
    <t>0920000400</t>
  </si>
  <si>
    <t>7920000200</t>
  </si>
  <si>
    <t>7930000300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</si>
  <si>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</si>
  <si>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</si>
  <si>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</si>
  <si>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</si>
  <si>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</si>
  <si>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6000000100</t>
  </si>
  <si>
    <t>6000000101</t>
  </si>
  <si>
    <t>6000000102</t>
  </si>
  <si>
    <t>6000000103</t>
  </si>
  <si>
    <t>6000000104</t>
  </si>
  <si>
    <t>6000000200</t>
  </si>
  <si>
    <t>6000000202</t>
  </si>
  <si>
    <t>6000000203</t>
  </si>
  <si>
    <t>6000000300</t>
  </si>
  <si>
    <t>6000000301</t>
  </si>
  <si>
    <t>6000000303</t>
  </si>
  <si>
    <t>6000000304</t>
  </si>
  <si>
    <t>6000000400</t>
  </si>
  <si>
    <t>6000000401</t>
  </si>
  <si>
    <t>4280000100</t>
  </si>
  <si>
    <t>4410000100</t>
  </si>
  <si>
    <t>4420000200</t>
  </si>
  <si>
    <t>4430000300</t>
  </si>
  <si>
    <t>5050000100</t>
  </si>
  <si>
    <t>4870000100</t>
  </si>
  <si>
    <t>00200G0850</t>
  </si>
  <si>
    <t>7910000100</t>
  </si>
  <si>
    <t>4570000100</t>
  </si>
  <si>
    <t>51100G0860</t>
  </si>
  <si>
    <t>51100G0870</t>
  </si>
  <si>
    <t>Показатели доходов бюджета внутригородского муниципального образования Санкт-Петербурга муниципальный округ Остров Декабристов за 2017 год по кодам классификации доходов бюджета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</si>
  <si>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</si>
  <si>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911 1 16 90030 03 0400 140</t>
  </si>
  <si>
    <t>ПОКАЗАТЕЛИ РАСХОДОВ БЮДЖЕТА ВНУТРИГОРОДСКОГО МУНИЦИПАЛЬНОГО ОБРАЗОВАНИЯ САНКТ-ПЕТЕРБУРГА МУНИЦИПАЛЬНЫЙ ОКРУГ ОСТРОВ ДЕКАБРИСТОВ ЗА 2017 ГОД ПО РАЗДЕЛАМ И ПОДРАЗДЕЛАМ КЛАССИФИКАЦИИ РАСХОДОВ БЮДЖЕТА</t>
  </si>
  <si>
    <t>0709</t>
  </si>
  <si>
    <t>Другие вопросы в области образования</t>
  </si>
  <si>
    <t>3.2.</t>
  </si>
  <si>
    <t>5.2.</t>
  </si>
  <si>
    <t>ПОКАЗАТЕЛИ РАСХОДОВ БЮДЖЕТА ВНУТРИГОРОДСКОГО МУНИЦИПАЛЬНОГО ОБРАЗОВАНИЯ САНКТ-ПЕТЕРБУРГА МУНИЦИПАЛЬНЫЙ ОКРУГ ОСТРОВ ДЕКАБРИСТОВ ЗА 2017 ГОД ПО ВЕДОМСТВЕННОЙ СТРУКТУРЕ РАСХОДОВ БЮДЖЕТА</t>
  </si>
  <si>
    <t xml:space="preserve">  МЕСТНОЙ  АДМИНИСТРАЦИИ  МО ОСТРОВ ДЕКАБРИСТОВ ПО  СОСТОЯНИЮ  НА  1  ЯНВАРЯ  2018  ГОДА</t>
  </si>
  <si>
    <t>0,0</t>
  </si>
  <si>
    <t>6000000302</t>
  </si>
  <si>
    <t>Организация работ по компенсационному озеленению</t>
  </si>
  <si>
    <t>6000000402</t>
  </si>
  <si>
    <t>Обустройство и содержание спортивных площадок</t>
  </si>
  <si>
    <t>5050000200</t>
  </si>
  <si>
    <t>4.2.3.</t>
  </si>
  <si>
    <t>Участие в установленном порядке в мероприятиях 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</si>
  <si>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6000000201</t>
  </si>
  <si>
    <t>Оборудование контейнерных площадок на дворовых территориях</t>
  </si>
  <si>
    <t>Расходы по выплате пенсии за выслугу лет лицам, замещавшим должности муниципальной службы</t>
  </si>
  <si>
    <t>(тыс. руб.)</t>
  </si>
  <si>
    <t xml:space="preserve">Наименование </t>
  </si>
  <si>
    <t xml:space="preserve">Утверждено на год                         </t>
  </si>
  <si>
    <t xml:space="preserve">Исполнено  </t>
  </si>
  <si>
    <t>Неисполненные назначения</t>
  </si>
  <si>
    <t>911 01 05 02 01 03 0000 510</t>
  </si>
  <si>
    <t>911 01 05 02 01 03 0000 610</t>
  </si>
  <si>
    <t>Показатели источников финансирования дефицита бюджета внутригородского муниципального образования Санкт-Петербурга муниципальный округ Остров Декабристов за 2017 год по кодам классификации источников финансирования дефицита бюджета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</si>
  <si>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</si>
  <si>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</si>
  <si>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</si>
  <si>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</si>
  <si>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</si>
  <si>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бюджетов</t>
  </si>
  <si>
    <t>Итого источников финансирования дефицита бюджета</t>
  </si>
  <si>
    <t>Приложение 7</t>
  </si>
  <si>
    <t>Приложение 5</t>
  </si>
  <si>
    <t>Код                                                                   классификации источников финансирования дефицитов бюджетов</t>
  </si>
  <si>
    <r>
      <t xml:space="preserve">к Решению МС  МО Остров Декабристов </t>
    </r>
    <r>
      <rPr>
        <b/>
        <sz val="8"/>
        <rFont val="Arial"/>
        <family val="2"/>
      </rPr>
      <t>от 23.04.2018г.  № 10 /2018</t>
    </r>
    <r>
      <rPr>
        <sz val="8"/>
        <rFont val="Arial"/>
        <family val="2"/>
      </rPr>
      <t xml:space="preserve">   "Об исполнении местного бюджета внутригородского муниципального образования Санкт-Петербурга муниципальный округ Остров Декабристов за 2017 год."</t>
    </r>
  </si>
  <si>
    <r>
      <t xml:space="preserve">к Решению МС  МО Остров Декабристов  </t>
    </r>
    <r>
      <rPr>
        <b/>
        <sz val="8"/>
        <rFont val="Arial"/>
        <family val="2"/>
      </rPr>
      <t>от 23.04.2018г. № 10 /2018</t>
    </r>
    <r>
      <rPr>
        <sz val="8"/>
        <rFont val="Arial"/>
        <family val="2"/>
      </rPr>
      <t xml:space="preserve">   "Об исполнении местного бюджета внутригородского муниципального образования Санкт-Петербурга муниципальный округ Остров Декабристов за 2017 год."</t>
    </r>
  </si>
  <si>
    <r>
      <t xml:space="preserve">к Решению МС  МО Остров Декабристов  </t>
    </r>
    <r>
      <rPr>
        <b/>
        <sz val="8"/>
        <rFont val="Arial"/>
        <family val="2"/>
      </rPr>
      <t>от 23.04.2018г.   № 10 /2018</t>
    </r>
    <r>
      <rPr>
        <sz val="8"/>
        <rFont val="Arial"/>
        <family val="2"/>
      </rPr>
      <t xml:space="preserve">   "Об исполнении местного бюджета внутригородского муниципального образования Санкт-Петербурга муниципальный округ Остров Декабристов  за 2017 год."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</si>
</sst>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6">
    <font>
      <sz val="10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8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b/>
      <sz val="12"/>
      <name val="Arial"/>
      <family val="2"/>
    </font>
    <font>
      <sz val="7"/>
      <color indexed="60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20"/>
      <name val="Arial"/>
      <family val="2"/>
    </font>
    <font>
      <sz val="10"/>
      <color indexed="20"/>
      <name val="Arial Cyr"/>
      <family val="0"/>
    </font>
    <font>
      <sz val="8"/>
      <color indexed="20"/>
      <name val="Arial Cyr"/>
      <family val="0"/>
    </font>
    <font>
      <i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sz val="7"/>
      <color indexed="57"/>
      <name val="Arial"/>
      <family val="2"/>
    </font>
    <font>
      <sz val="8"/>
      <color indexed="8"/>
      <name val="Arial Cyr"/>
      <family val="0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readingOrder="1"/>
    </xf>
    <xf numFmtId="49" fontId="5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180" fontId="1" fillId="0" borderId="10" xfId="0" applyNumberFormat="1" applyFont="1" applyFill="1" applyBorder="1" applyAlignment="1">
      <alignment/>
    </xf>
    <xf numFmtId="180" fontId="1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180" fontId="1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180" fontId="20" fillId="0" borderId="1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center"/>
    </xf>
    <xf numFmtId="180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180" fontId="20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180" fontId="18" fillId="0" borderId="10" xfId="0" applyNumberFormat="1" applyFont="1" applyFill="1" applyBorder="1" applyAlignment="1">
      <alignment/>
    </xf>
    <xf numFmtId="180" fontId="1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80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28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 readingOrder="1"/>
    </xf>
    <xf numFmtId="180" fontId="3" fillId="0" borderId="10" xfId="0" applyNumberFormat="1" applyFont="1" applyBorder="1" applyAlignment="1">
      <alignment horizontal="right" readingOrder="1"/>
    </xf>
    <xf numFmtId="180" fontId="23" fillId="0" borderId="10" xfId="0" applyNumberFormat="1" applyFont="1" applyBorder="1" applyAlignment="1">
      <alignment horizontal="right" readingOrder="1"/>
    </xf>
    <xf numFmtId="180" fontId="13" fillId="0" borderId="10" xfId="0" applyNumberFormat="1" applyFont="1" applyBorder="1" applyAlignment="1">
      <alignment horizontal="right" readingOrder="1"/>
    </xf>
    <xf numFmtId="180" fontId="18" fillId="0" borderId="10" xfId="0" applyNumberFormat="1" applyFont="1" applyBorder="1" applyAlignment="1">
      <alignment horizontal="right" readingOrder="1"/>
    </xf>
    <xf numFmtId="180" fontId="21" fillId="0" borderId="10" xfId="0" applyNumberFormat="1" applyFont="1" applyBorder="1" applyAlignment="1">
      <alignment horizontal="right" readingOrder="1"/>
    </xf>
    <xf numFmtId="180" fontId="4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180" fontId="13" fillId="0" borderId="10" xfId="0" applyNumberFormat="1" applyFont="1" applyBorder="1" applyAlignment="1">
      <alignment horizontal="right"/>
    </xf>
    <xf numFmtId="180" fontId="23" fillId="0" borderId="1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49" fontId="33" fillId="0" borderId="10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80" fontId="31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 horizontal="right" vertical="center" wrapText="1" readingOrder="1"/>
    </xf>
    <xf numFmtId="2" fontId="13" fillId="0" borderId="10" xfId="0" applyNumberFormat="1" applyFont="1" applyBorder="1" applyAlignment="1">
      <alignment/>
    </xf>
    <xf numFmtId="180" fontId="36" fillId="0" borderId="10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49" fontId="37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180" fontId="74" fillId="0" borderId="10" xfId="0" applyNumberFormat="1" applyFont="1" applyBorder="1" applyAlignment="1">
      <alignment horizontal="right"/>
    </xf>
    <xf numFmtId="180" fontId="73" fillId="0" borderId="10" xfId="0" applyNumberFormat="1" applyFont="1" applyBorder="1" applyAlignment="1">
      <alignment horizontal="right"/>
    </xf>
    <xf numFmtId="0" fontId="38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>
      <alignment wrapText="1"/>
    </xf>
    <xf numFmtId="0" fontId="75" fillId="0" borderId="10" xfId="0" applyFont="1" applyBorder="1" applyAlignment="1">
      <alignment horizontal="center" wrapText="1"/>
    </xf>
    <xf numFmtId="49" fontId="75" fillId="0" borderId="10" xfId="0" applyNumberFormat="1" applyFont="1" applyBorder="1" applyAlignment="1">
      <alignment horizontal="center"/>
    </xf>
    <xf numFmtId="0" fontId="73" fillId="0" borderId="10" xfId="0" applyFont="1" applyFill="1" applyBorder="1" applyAlignment="1">
      <alignment wrapText="1"/>
    </xf>
    <xf numFmtId="16" fontId="5" fillId="0" borderId="1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right"/>
    </xf>
    <xf numFmtId="0" fontId="32" fillId="0" borderId="0" xfId="0" applyFont="1" applyAlignment="1">
      <alignment horizontal="right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184" fontId="29" fillId="0" borderId="10" xfId="0" applyNumberFormat="1" applyFont="1" applyFill="1" applyBorder="1" applyAlignment="1">
      <alignment/>
    </xf>
    <xf numFmtId="180" fontId="24" fillId="0" borderId="10" xfId="0" applyNumberFormat="1" applyFont="1" applyFill="1" applyBorder="1" applyAlignment="1">
      <alignment/>
    </xf>
    <xf numFmtId="180" fontId="30" fillId="0" borderId="10" xfId="0" applyNumberFormat="1" applyFont="1" applyFill="1" applyBorder="1" applyAlignment="1">
      <alignment/>
    </xf>
    <xf numFmtId="180" fontId="31" fillId="0" borderId="10" xfId="0" applyNumberFormat="1" applyFont="1" applyFill="1" applyBorder="1" applyAlignment="1">
      <alignment/>
    </xf>
    <xf numFmtId="180" fontId="29" fillId="0" borderId="10" xfId="0" applyNumberFormat="1" applyFont="1" applyFill="1" applyBorder="1" applyAlignment="1">
      <alignment/>
    </xf>
    <xf numFmtId="184" fontId="24" fillId="0" borderId="10" xfId="0" applyNumberFormat="1" applyFont="1" applyFill="1" applyBorder="1" applyAlignment="1">
      <alignment/>
    </xf>
    <xf numFmtId="184" fontId="31" fillId="0" borderId="10" xfId="0" applyNumberFormat="1" applyFont="1" applyFill="1" applyBorder="1" applyAlignment="1">
      <alignment/>
    </xf>
    <xf numFmtId="184" fontId="30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3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right" vertical="center" wrapText="1"/>
    </xf>
    <xf numFmtId="184" fontId="30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7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5" fillId="0" borderId="0" xfId="0" applyFont="1" applyFill="1" applyAlignment="1">
      <alignment horizontal="left" wrapText="1"/>
    </xf>
    <xf numFmtId="0" fontId="26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29" fillId="0" borderId="0" xfId="0" applyFont="1" applyFill="1" applyAlignment="1">
      <alignment horizontal="right"/>
    </xf>
    <xf numFmtId="0" fontId="24" fillId="0" borderId="0" xfId="0" applyFont="1" applyFill="1" applyAlignment="1">
      <alignment horizontal="left" wrapText="1"/>
    </xf>
    <xf numFmtId="49" fontId="31" fillId="0" borderId="0" xfId="0" applyNumberFormat="1" applyFont="1" applyAlignment="1">
      <alignment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%20(04.10.17)\&#1041;&#1102;&#1076;&#1078;&#1077;&#1090;\&#1041;&#1102;&#1076;&#1078;&#1077;&#1090;-2014\&#1043;&#1086;&#1076;&#1086;&#1074;&#1086;&#1081;%20&#1086;&#1090;&#1095;&#1077;&#1090;-2014\&#1043;&#1086;&#1076;&#1086;&#1074;&#1086;&#1081;%20&#1086;&#1090;&#1095;&#1077;&#1090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иды"/>
      <sheetName val="вед"/>
      <sheetName val="подраз."/>
      <sheetName val="источн."/>
      <sheetName val="гр.,подгр."/>
      <sheetName val="Резерв.фонд"/>
    </sheetNames>
    <sheetDataSet>
      <sheetData sheetId="0">
        <row r="54">
          <cell r="J54" t="e">
            <v>#REF!</v>
          </cell>
          <cell r="K54" t="e">
            <v>#REF!</v>
          </cell>
          <cell r="L54" t="e">
            <v>#REF!</v>
          </cell>
        </row>
      </sheetData>
      <sheetData sheetId="2">
        <row r="126">
          <cell r="N126" t="e">
            <v>#REF!</v>
          </cell>
          <cell r="O126" t="e">
            <v>#REF!</v>
          </cell>
          <cell r="P12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zoomScale="110" zoomScaleNormal="110" zoomScalePageLayoutView="0" workbookViewId="0" topLeftCell="A1">
      <selection activeCell="A4" sqref="A4:H4"/>
    </sheetView>
  </sheetViews>
  <sheetFormatPr defaultColWidth="9.00390625" defaultRowHeight="12.75"/>
  <cols>
    <col min="1" max="1" width="27.125" style="10" customWidth="1"/>
    <col min="2" max="2" width="74.875" style="3" customWidth="1"/>
    <col min="3" max="3" width="16.875" style="3" customWidth="1"/>
    <col min="4" max="4" width="13.00390625" style="3" customWidth="1"/>
    <col min="5" max="6" width="6.50390625" style="3" hidden="1" customWidth="1"/>
    <col min="7" max="7" width="7.875" style="3" hidden="1" customWidth="1"/>
    <col min="8" max="8" width="8.125" style="3" hidden="1" customWidth="1"/>
    <col min="9" max="9" width="8.125" style="0" hidden="1" customWidth="1"/>
    <col min="10" max="10" width="5.125" style="0" hidden="1" customWidth="1"/>
    <col min="11" max="12" width="9.125" style="0" hidden="1" customWidth="1"/>
  </cols>
  <sheetData>
    <row r="1" spans="1:8" s="2" customFormat="1" ht="9.75" customHeight="1">
      <c r="A1" s="7"/>
      <c r="B1" s="200" t="s">
        <v>75</v>
      </c>
      <c r="C1" s="201"/>
      <c r="D1" s="201"/>
      <c r="E1" s="201"/>
      <c r="F1" s="201"/>
      <c r="G1" s="201"/>
      <c r="H1" s="201"/>
    </row>
    <row r="2" spans="1:8" s="2" customFormat="1" ht="12.75" customHeight="1" hidden="1">
      <c r="A2" s="7"/>
      <c r="B2" s="41"/>
      <c r="C2" s="42"/>
      <c r="D2" s="43"/>
      <c r="E2" s="43"/>
      <c r="F2" s="43"/>
      <c r="G2" s="43"/>
      <c r="H2" s="43"/>
    </row>
    <row r="3" spans="1:8" s="2" customFormat="1" ht="25.5" customHeight="1">
      <c r="A3" s="202" t="s">
        <v>312</v>
      </c>
      <c r="B3" s="202"/>
      <c r="C3" s="202"/>
      <c r="D3" s="202"/>
      <c r="E3" s="202"/>
      <c r="F3" s="202"/>
      <c r="G3" s="202"/>
      <c r="H3" s="202"/>
    </row>
    <row r="4" spans="1:8" s="2" customFormat="1" ht="23.25" customHeight="1">
      <c r="A4" s="205"/>
      <c r="B4" s="206"/>
      <c r="C4" s="206"/>
      <c r="D4" s="206"/>
      <c r="E4" s="206"/>
      <c r="F4" s="206"/>
      <c r="G4" s="206"/>
      <c r="H4" s="206"/>
    </row>
    <row r="5" spans="1:8" s="2" customFormat="1" ht="22.5" customHeight="1">
      <c r="A5" s="209"/>
      <c r="B5" s="206"/>
      <c r="C5" s="206"/>
      <c r="D5" s="43"/>
      <c r="E5" s="43"/>
      <c r="F5" s="43"/>
      <c r="G5" s="43"/>
      <c r="H5" s="43"/>
    </row>
    <row r="6" spans="1:8" s="2" customFormat="1" ht="24" customHeight="1">
      <c r="A6" s="203" t="s">
        <v>273</v>
      </c>
      <c r="B6" s="203"/>
      <c r="C6" s="203"/>
      <c r="D6" s="203"/>
      <c r="E6" s="203"/>
      <c r="F6" s="203"/>
      <c r="G6" s="203"/>
      <c r="H6" s="203"/>
    </row>
    <row r="7" spans="1:8" s="2" customFormat="1" ht="12">
      <c r="A7" s="7"/>
      <c r="B7" s="41" t="s">
        <v>89</v>
      </c>
      <c r="C7" s="42"/>
      <c r="D7" s="43"/>
      <c r="E7" s="43"/>
      <c r="F7" s="43"/>
      <c r="G7" s="43"/>
      <c r="H7" s="43"/>
    </row>
    <row r="8" spans="1:13" s="2" customFormat="1" ht="54.75" customHeight="1">
      <c r="A8" s="86" t="s">
        <v>73</v>
      </c>
      <c r="B8" s="85" t="s">
        <v>74</v>
      </c>
      <c r="C8" s="85" t="s">
        <v>90</v>
      </c>
      <c r="D8" s="85" t="s">
        <v>91</v>
      </c>
      <c r="E8" s="14" t="s">
        <v>15</v>
      </c>
      <c r="F8" s="14" t="s">
        <v>16</v>
      </c>
      <c r="G8" s="14" t="s">
        <v>17</v>
      </c>
      <c r="H8" s="14" t="s">
        <v>18</v>
      </c>
      <c r="I8" s="63" t="s">
        <v>59</v>
      </c>
      <c r="J8" s="63" t="s">
        <v>60</v>
      </c>
      <c r="K8" s="63" t="s">
        <v>61</v>
      </c>
      <c r="L8" s="63" t="s">
        <v>62</v>
      </c>
      <c r="M8" s="105" t="s">
        <v>92</v>
      </c>
    </row>
    <row r="9" spans="1:13" s="2" customFormat="1" ht="12">
      <c r="A9" s="31" t="s">
        <v>27</v>
      </c>
      <c r="B9" s="6" t="s">
        <v>93</v>
      </c>
      <c r="C9" s="54">
        <f>C10+C24+C29</f>
        <v>116646.90000000001</v>
      </c>
      <c r="D9" s="54">
        <f>D10+D24+D29</f>
        <v>125430.70000000001</v>
      </c>
      <c r="E9" s="29"/>
      <c r="F9" s="29"/>
      <c r="G9" s="29"/>
      <c r="H9" s="29"/>
      <c r="I9" s="65" t="e">
        <f>SUM(I10,#REF!,#REF!,I29,I24)</f>
        <v>#REF!</v>
      </c>
      <c r="J9" s="65" t="e">
        <f>SUM(J10,#REF!,#REF!,J29,J24)</f>
        <v>#REF!</v>
      </c>
      <c r="K9" s="65" t="e">
        <f>SUM(K10,#REF!,#REF!,K29,K24)</f>
        <v>#REF!</v>
      </c>
      <c r="L9" s="65" t="e">
        <f>SUM(L10,#REF!,#REF!,L29,L24)</f>
        <v>#REF!</v>
      </c>
      <c r="M9" s="109">
        <f>D9/C9*100</f>
        <v>107.53024726760849</v>
      </c>
    </row>
    <row r="10" spans="1:13" s="2" customFormat="1" ht="12">
      <c r="A10" s="31" t="s">
        <v>28</v>
      </c>
      <c r="B10" s="4" t="s">
        <v>21</v>
      </c>
      <c r="C10" s="55">
        <f>C11+C19+C22</f>
        <v>111200</v>
      </c>
      <c r="D10" s="55">
        <f>D11+D19+D22</f>
        <v>118248.20000000001</v>
      </c>
      <c r="E10" s="30">
        <f>SUM(E11,E19)</f>
        <v>1400</v>
      </c>
      <c r="F10" s="30">
        <f>SUM(F11,F19)</f>
        <v>5990</v>
      </c>
      <c r="G10" s="30">
        <f>SUM(G11,G19)</f>
        <v>4730</v>
      </c>
      <c r="H10" s="30">
        <f>SUM(H11,H19)</f>
        <v>4030</v>
      </c>
      <c r="I10" s="64">
        <f>I11+I19</f>
        <v>4335</v>
      </c>
      <c r="J10" s="64">
        <f>J11+J19</f>
        <v>9065</v>
      </c>
      <c r="K10" s="64">
        <f>K11+K19</f>
        <v>4430</v>
      </c>
      <c r="L10" s="64">
        <f>L11+L19</f>
        <v>3520</v>
      </c>
      <c r="M10" s="109">
        <f aca="true" t="shared" si="0" ref="M10:M50">D10/C10*100</f>
        <v>106.338309352518</v>
      </c>
    </row>
    <row r="11" spans="1:13" s="2" customFormat="1" ht="12">
      <c r="A11" s="40" t="s">
        <v>143</v>
      </c>
      <c r="B11" s="142" t="s">
        <v>112</v>
      </c>
      <c r="C11" s="55">
        <f>C12+C15+C18</f>
        <v>75200</v>
      </c>
      <c r="D11" s="55">
        <f>D12+D15+D18</f>
        <v>78372.2</v>
      </c>
      <c r="E11" s="30">
        <f aca="true" t="shared" si="1" ref="E11:L11">E12+E15</f>
        <v>600</v>
      </c>
      <c r="F11" s="30">
        <f t="shared" si="1"/>
        <v>4090</v>
      </c>
      <c r="G11" s="30">
        <f t="shared" si="1"/>
        <v>3230</v>
      </c>
      <c r="H11" s="30">
        <f t="shared" si="1"/>
        <v>2430</v>
      </c>
      <c r="I11" s="64">
        <f t="shared" si="1"/>
        <v>1435</v>
      </c>
      <c r="J11" s="64">
        <f t="shared" si="1"/>
        <v>3065</v>
      </c>
      <c r="K11" s="64">
        <f t="shared" si="1"/>
        <v>1600</v>
      </c>
      <c r="L11" s="64">
        <f t="shared" si="1"/>
        <v>1300</v>
      </c>
      <c r="M11" s="109">
        <f t="shared" si="0"/>
        <v>104.21835106382977</v>
      </c>
    </row>
    <row r="12" spans="1:13" s="2" customFormat="1" ht="12">
      <c r="A12" s="40" t="s">
        <v>144</v>
      </c>
      <c r="B12" s="141" t="s">
        <v>113</v>
      </c>
      <c r="C12" s="55">
        <f>C13+C14</f>
        <v>56300</v>
      </c>
      <c r="D12" s="55">
        <f>D13+D14</f>
        <v>58704.5</v>
      </c>
      <c r="E12" s="30">
        <v>400</v>
      </c>
      <c r="F12" s="30">
        <v>2850</v>
      </c>
      <c r="G12" s="30">
        <v>2600</v>
      </c>
      <c r="H12" s="30">
        <v>2100</v>
      </c>
      <c r="I12" s="64">
        <f>1100+100</f>
        <v>1200</v>
      </c>
      <c r="J12" s="64">
        <f>1240+300+60+400+500</f>
        <v>2500</v>
      </c>
      <c r="K12" s="64">
        <f>1218.5+281.5-200</f>
        <v>1300</v>
      </c>
      <c r="L12" s="64">
        <f>1500+100-200-500</f>
        <v>900</v>
      </c>
      <c r="M12" s="109">
        <f t="shared" si="0"/>
        <v>104.27087033747779</v>
      </c>
    </row>
    <row r="13" spans="1:13" s="2" customFormat="1" ht="12">
      <c r="A13" s="143" t="s">
        <v>117</v>
      </c>
      <c r="B13" s="141" t="s">
        <v>113</v>
      </c>
      <c r="C13" s="55">
        <v>56300</v>
      </c>
      <c r="D13" s="55">
        <v>58699.3</v>
      </c>
      <c r="E13" s="30"/>
      <c r="F13" s="30"/>
      <c r="G13" s="30"/>
      <c r="H13" s="30"/>
      <c r="I13" s="64"/>
      <c r="J13" s="64"/>
      <c r="K13" s="64"/>
      <c r="L13" s="64"/>
      <c r="M13" s="109">
        <f t="shared" si="0"/>
        <v>104.26163410301955</v>
      </c>
    </row>
    <row r="14" spans="1:13" s="2" customFormat="1" ht="20.25">
      <c r="A14" s="143" t="s">
        <v>118</v>
      </c>
      <c r="B14" s="141" t="s">
        <v>119</v>
      </c>
      <c r="C14" s="55">
        <v>0</v>
      </c>
      <c r="D14" s="55">
        <v>5.2</v>
      </c>
      <c r="E14" s="30"/>
      <c r="F14" s="30"/>
      <c r="G14" s="30"/>
      <c r="H14" s="30"/>
      <c r="I14" s="64"/>
      <c r="J14" s="64"/>
      <c r="K14" s="64"/>
      <c r="L14" s="64"/>
      <c r="M14" s="109"/>
    </row>
    <row r="15" spans="1:13" s="2" customFormat="1" ht="20.25">
      <c r="A15" s="40" t="s">
        <v>145</v>
      </c>
      <c r="B15" s="141" t="s">
        <v>114</v>
      </c>
      <c r="C15" s="55">
        <f>C16+C17</f>
        <v>18900</v>
      </c>
      <c r="D15" s="55">
        <f>D16+D17</f>
        <v>19665.8</v>
      </c>
      <c r="E15" s="30">
        <v>200</v>
      </c>
      <c r="F15" s="30">
        <v>1240</v>
      </c>
      <c r="G15" s="30">
        <v>630</v>
      </c>
      <c r="H15" s="30">
        <v>330</v>
      </c>
      <c r="I15" s="64">
        <f>120+20+110-15</f>
        <v>235</v>
      </c>
      <c r="J15" s="64">
        <f>430+70+15+50</f>
        <v>565</v>
      </c>
      <c r="K15" s="64">
        <f>327.5+22.5-50</f>
        <v>300</v>
      </c>
      <c r="L15" s="64">
        <v>400</v>
      </c>
      <c r="M15" s="109">
        <f t="shared" si="0"/>
        <v>104.05185185185184</v>
      </c>
    </row>
    <row r="16" spans="1:13" s="2" customFormat="1" ht="20.25">
      <c r="A16" s="143" t="s">
        <v>120</v>
      </c>
      <c r="B16" s="141" t="s">
        <v>114</v>
      </c>
      <c r="C16" s="55">
        <v>18900</v>
      </c>
      <c r="D16" s="55">
        <v>19669.6</v>
      </c>
      <c r="E16" s="30"/>
      <c r="F16" s="30"/>
      <c r="G16" s="30"/>
      <c r="H16" s="30"/>
      <c r="I16" s="64"/>
      <c r="J16" s="64"/>
      <c r="K16" s="64"/>
      <c r="L16" s="64"/>
      <c r="M16" s="109">
        <f t="shared" si="0"/>
        <v>104.07195767195768</v>
      </c>
    </row>
    <row r="17" spans="1:13" s="2" customFormat="1" ht="20.25">
      <c r="A17" s="143" t="s">
        <v>121</v>
      </c>
      <c r="B17" s="141" t="s">
        <v>122</v>
      </c>
      <c r="C17" s="55">
        <v>0</v>
      </c>
      <c r="D17" s="55">
        <v>-3.8</v>
      </c>
      <c r="E17" s="30"/>
      <c r="F17" s="30"/>
      <c r="G17" s="30"/>
      <c r="H17" s="30"/>
      <c r="I17" s="64"/>
      <c r="J17" s="64"/>
      <c r="K17" s="64"/>
      <c r="L17" s="64"/>
      <c r="M17" s="109"/>
    </row>
    <row r="18" spans="1:13" s="2" customFormat="1" ht="12">
      <c r="A18" s="144" t="s">
        <v>126</v>
      </c>
      <c r="B18" s="141" t="s">
        <v>127</v>
      </c>
      <c r="C18" s="55">
        <v>0</v>
      </c>
      <c r="D18" s="55">
        <v>1.9</v>
      </c>
      <c r="E18" s="30"/>
      <c r="F18" s="30"/>
      <c r="G18" s="30"/>
      <c r="H18" s="30"/>
      <c r="I18" s="64"/>
      <c r="J18" s="64"/>
      <c r="K18" s="64"/>
      <c r="L18" s="64"/>
      <c r="M18" s="109"/>
    </row>
    <row r="19" spans="1:13" s="2" customFormat="1" ht="12">
      <c r="A19" s="40" t="s">
        <v>146</v>
      </c>
      <c r="B19" s="4" t="s">
        <v>94</v>
      </c>
      <c r="C19" s="55">
        <f>C20+C21</f>
        <v>31800</v>
      </c>
      <c r="D19" s="55">
        <f>D20+D21</f>
        <v>32370.4</v>
      </c>
      <c r="E19" s="30">
        <v>800</v>
      </c>
      <c r="F19" s="30">
        <v>1900</v>
      </c>
      <c r="G19" s="30">
        <v>1500</v>
      </c>
      <c r="H19" s="30">
        <v>1600</v>
      </c>
      <c r="I19" s="64">
        <v>2900</v>
      </c>
      <c r="J19" s="64">
        <f>3490+340+550+620+1000</f>
        <v>6000</v>
      </c>
      <c r="K19" s="64">
        <f>3038+340+2-550</f>
        <v>2830</v>
      </c>
      <c r="L19" s="64">
        <f>3500+340-620-1000</f>
        <v>2220</v>
      </c>
      <c r="M19" s="109">
        <f t="shared" si="0"/>
        <v>101.7937106918239</v>
      </c>
    </row>
    <row r="20" spans="1:13" s="2" customFormat="1" ht="12">
      <c r="A20" s="143" t="s">
        <v>123</v>
      </c>
      <c r="B20" s="4" t="s">
        <v>94</v>
      </c>
      <c r="C20" s="55">
        <v>31800</v>
      </c>
      <c r="D20" s="55">
        <v>32346.4</v>
      </c>
      <c r="E20" s="30"/>
      <c r="F20" s="30"/>
      <c r="G20" s="30"/>
      <c r="H20" s="30"/>
      <c r="I20" s="64"/>
      <c r="J20" s="64"/>
      <c r="K20" s="64"/>
      <c r="L20" s="64"/>
      <c r="M20" s="109">
        <f t="shared" si="0"/>
        <v>101.71823899371068</v>
      </c>
    </row>
    <row r="21" spans="1:13" s="2" customFormat="1" ht="20.25">
      <c r="A21" s="143" t="s">
        <v>124</v>
      </c>
      <c r="B21" s="4" t="s">
        <v>125</v>
      </c>
      <c r="C21" s="55">
        <v>0</v>
      </c>
      <c r="D21" s="55">
        <v>24</v>
      </c>
      <c r="E21" s="30"/>
      <c r="F21" s="30"/>
      <c r="G21" s="30"/>
      <c r="H21" s="30"/>
      <c r="I21" s="64"/>
      <c r="J21" s="64"/>
      <c r="K21" s="64"/>
      <c r="L21" s="64"/>
      <c r="M21" s="109"/>
    </row>
    <row r="22" spans="1:13" s="2" customFormat="1" ht="12">
      <c r="A22" s="159" t="s">
        <v>181</v>
      </c>
      <c r="B22" s="4" t="s">
        <v>183</v>
      </c>
      <c r="C22" s="55">
        <f>C23</f>
        <v>4200</v>
      </c>
      <c r="D22" s="55">
        <f>D23</f>
        <v>7505.6</v>
      </c>
      <c r="E22" s="30"/>
      <c r="F22" s="30"/>
      <c r="G22" s="30"/>
      <c r="H22" s="30"/>
      <c r="I22" s="64"/>
      <c r="J22" s="64"/>
      <c r="K22" s="64"/>
      <c r="L22" s="64"/>
      <c r="M22" s="109">
        <f t="shared" si="0"/>
        <v>178.7047619047619</v>
      </c>
    </row>
    <row r="23" spans="1:13" s="2" customFormat="1" ht="20.25">
      <c r="A23" s="143" t="s">
        <v>182</v>
      </c>
      <c r="B23" s="4" t="s">
        <v>204</v>
      </c>
      <c r="C23" s="55">
        <v>4200</v>
      </c>
      <c r="D23" s="55">
        <v>7505.6</v>
      </c>
      <c r="E23" s="30"/>
      <c r="F23" s="30"/>
      <c r="G23" s="30"/>
      <c r="H23" s="30"/>
      <c r="I23" s="64"/>
      <c r="J23" s="64"/>
      <c r="K23" s="64"/>
      <c r="L23" s="64"/>
      <c r="M23" s="109">
        <f t="shared" si="0"/>
        <v>178.7047619047619</v>
      </c>
    </row>
    <row r="24" spans="1:13" s="2" customFormat="1" ht="12">
      <c r="A24" s="31" t="s">
        <v>66</v>
      </c>
      <c r="B24" s="4" t="s">
        <v>151</v>
      </c>
      <c r="C24" s="55">
        <f aca="true" t="shared" si="2" ref="C24:D26">C25</f>
        <v>279.6</v>
      </c>
      <c r="D24" s="55">
        <f t="shared" si="2"/>
        <v>279.6</v>
      </c>
      <c r="E24" s="30"/>
      <c r="F24" s="30"/>
      <c r="G24" s="30"/>
      <c r="H24" s="30"/>
      <c r="I24" s="64">
        <f>I25</f>
        <v>0</v>
      </c>
      <c r="J24" s="64">
        <f aca="true" t="shared" si="3" ref="J24:L26">J25</f>
        <v>0</v>
      </c>
      <c r="K24" s="64">
        <f t="shared" si="3"/>
        <v>0</v>
      </c>
      <c r="L24" s="64">
        <f t="shared" si="3"/>
        <v>0</v>
      </c>
      <c r="M24" s="109">
        <f t="shared" si="0"/>
        <v>100</v>
      </c>
    </row>
    <row r="25" spans="1:13" s="2" customFormat="1" ht="12">
      <c r="A25" s="40" t="s">
        <v>147</v>
      </c>
      <c r="B25" s="4" t="s">
        <v>152</v>
      </c>
      <c r="C25" s="55">
        <f t="shared" si="2"/>
        <v>279.6</v>
      </c>
      <c r="D25" s="55">
        <f t="shared" si="2"/>
        <v>279.6</v>
      </c>
      <c r="E25" s="30"/>
      <c r="F25" s="30"/>
      <c r="G25" s="30"/>
      <c r="H25" s="30"/>
      <c r="I25" s="64">
        <f>I26</f>
        <v>0</v>
      </c>
      <c r="J25" s="64">
        <f t="shared" si="3"/>
        <v>0</v>
      </c>
      <c r="K25" s="64">
        <f t="shared" si="3"/>
        <v>0</v>
      </c>
      <c r="L25" s="64">
        <f t="shared" si="3"/>
        <v>0</v>
      </c>
      <c r="M25" s="109">
        <f t="shared" si="0"/>
        <v>100</v>
      </c>
    </row>
    <row r="26" spans="1:13" s="2" customFormat="1" ht="17.25" customHeight="1">
      <c r="A26" s="40" t="s">
        <v>148</v>
      </c>
      <c r="B26" s="4" t="s">
        <v>153</v>
      </c>
      <c r="C26" s="55">
        <f t="shared" si="2"/>
        <v>279.6</v>
      </c>
      <c r="D26" s="55">
        <f t="shared" si="2"/>
        <v>279.6</v>
      </c>
      <c r="E26" s="30"/>
      <c r="F26" s="30"/>
      <c r="G26" s="30"/>
      <c r="H26" s="30"/>
      <c r="I26" s="64">
        <f>I27</f>
        <v>0</v>
      </c>
      <c r="J26" s="64">
        <f t="shared" si="3"/>
        <v>0</v>
      </c>
      <c r="K26" s="64">
        <f t="shared" si="3"/>
        <v>0</v>
      </c>
      <c r="L26" s="64">
        <f t="shared" si="3"/>
        <v>0</v>
      </c>
      <c r="M26" s="109">
        <f t="shared" si="0"/>
        <v>100</v>
      </c>
    </row>
    <row r="27" spans="1:13" s="2" customFormat="1" ht="22.5" customHeight="1">
      <c r="A27" s="40" t="s">
        <v>149</v>
      </c>
      <c r="B27" s="4" t="s">
        <v>154</v>
      </c>
      <c r="C27" s="55">
        <f>C28</f>
        <v>279.6</v>
      </c>
      <c r="D27" s="55">
        <f>D28</f>
        <v>279.6</v>
      </c>
      <c r="E27" s="30"/>
      <c r="F27" s="30"/>
      <c r="G27" s="30"/>
      <c r="H27" s="30"/>
      <c r="I27" s="64">
        <v>0</v>
      </c>
      <c r="J27" s="64">
        <v>0</v>
      </c>
      <c r="K27" s="64">
        <v>0</v>
      </c>
      <c r="L27" s="64">
        <v>0</v>
      </c>
      <c r="M27" s="109">
        <f t="shared" si="0"/>
        <v>100</v>
      </c>
    </row>
    <row r="28" spans="1:13" s="2" customFormat="1" ht="33.75" customHeight="1">
      <c r="A28" s="92" t="s">
        <v>150</v>
      </c>
      <c r="B28" s="4" t="s">
        <v>155</v>
      </c>
      <c r="C28" s="55">
        <v>279.6</v>
      </c>
      <c r="D28" s="55">
        <v>279.6</v>
      </c>
      <c r="E28" s="30"/>
      <c r="F28" s="30"/>
      <c r="G28" s="30"/>
      <c r="H28" s="30"/>
      <c r="I28" s="64"/>
      <c r="J28" s="64"/>
      <c r="K28" s="64"/>
      <c r="L28" s="64"/>
      <c r="M28" s="109">
        <f t="shared" si="0"/>
        <v>100</v>
      </c>
    </row>
    <row r="29" spans="1:13" s="2" customFormat="1" ht="12">
      <c r="A29" s="31" t="s">
        <v>30</v>
      </c>
      <c r="B29" s="4" t="s">
        <v>29</v>
      </c>
      <c r="C29" s="55">
        <f>C30+C31</f>
        <v>5167.3</v>
      </c>
      <c r="D29" s="55">
        <f>D30+D31</f>
        <v>6902.900000000001</v>
      </c>
      <c r="E29" s="30">
        <f>SUM(E30,E31)</f>
        <v>245</v>
      </c>
      <c r="F29" s="30">
        <f>SUM(F30,F31)</f>
        <v>335</v>
      </c>
      <c r="G29" s="30">
        <f>SUM(G30,G31)</f>
        <v>420</v>
      </c>
      <c r="H29" s="30">
        <f>SUM(H30,H31)</f>
        <v>332.5</v>
      </c>
      <c r="I29" s="64">
        <f>I30+I31</f>
        <v>690</v>
      </c>
      <c r="J29" s="64">
        <f>J30+J31</f>
        <v>1085</v>
      </c>
      <c r="K29" s="64">
        <f>K30+K31</f>
        <v>560</v>
      </c>
      <c r="L29" s="64">
        <f>L30+L31</f>
        <v>320</v>
      </c>
      <c r="M29" s="109">
        <f t="shared" si="0"/>
        <v>133.58814080854606</v>
      </c>
    </row>
    <row r="30" spans="1:13" s="2" customFormat="1" ht="34.5" customHeight="1">
      <c r="A30" s="40" t="s">
        <v>189</v>
      </c>
      <c r="B30" s="153" t="s">
        <v>184</v>
      </c>
      <c r="C30" s="55">
        <v>230</v>
      </c>
      <c r="D30" s="55">
        <v>230</v>
      </c>
      <c r="E30" s="30">
        <v>145</v>
      </c>
      <c r="F30" s="30">
        <v>230</v>
      </c>
      <c r="G30" s="30">
        <v>315</v>
      </c>
      <c r="H30" s="30">
        <v>227.5</v>
      </c>
      <c r="I30" s="64">
        <v>275</v>
      </c>
      <c r="J30" s="64">
        <f>315+100</f>
        <v>415</v>
      </c>
      <c r="K30" s="64">
        <v>310</v>
      </c>
      <c r="L30" s="64">
        <f>300-100</f>
        <v>200</v>
      </c>
      <c r="M30" s="109">
        <f t="shared" si="0"/>
        <v>100</v>
      </c>
    </row>
    <row r="31" spans="1:13" s="2" customFormat="1" ht="12">
      <c r="A31" s="40" t="s">
        <v>43</v>
      </c>
      <c r="B31" s="4" t="s">
        <v>31</v>
      </c>
      <c r="C31" s="55">
        <f>C32</f>
        <v>4937.3</v>
      </c>
      <c r="D31" s="55">
        <f>D32</f>
        <v>6672.900000000001</v>
      </c>
      <c r="E31" s="30">
        <f>SUM(E32)</f>
        <v>100</v>
      </c>
      <c r="F31" s="30">
        <f>SUM(F32)</f>
        <v>105</v>
      </c>
      <c r="G31" s="30">
        <f>SUM(G32)</f>
        <v>105</v>
      </c>
      <c r="H31" s="30">
        <f>SUM(H32)</f>
        <v>105</v>
      </c>
      <c r="I31" s="64">
        <f>I32</f>
        <v>415</v>
      </c>
      <c r="J31" s="64">
        <f>J32</f>
        <v>670</v>
      </c>
      <c r="K31" s="64">
        <f>K32</f>
        <v>250</v>
      </c>
      <c r="L31" s="64">
        <f>L32</f>
        <v>120</v>
      </c>
      <c r="M31" s="109">
        <f t="shared" si="0"/>
        <v>135.15281631661028</v>
      </c>
    </row>
    <row r="32" spans="1:13" s="2" customFormat="1" ht="25.5" customHeight="1">
      <c r="A32" s="40" t="s">
        <v>58</v>
      </c>
      <c r="B32" s="4" t="s">
        <v>205</v>
      </c>
      <c r="C32" s="55">
        <f>C36+C37+C33+C34+C35+C38</f>
        <v>4937.3</v>
      </c>
      <c r="D32" s="55">
        <f>D36+D37+D33+D34+D35+D38</f>
        <v>6672.900000000001</v>
      </c>
      <c r="E32" s="30">
        <f>SUM(E36:E37)</f>
        <v>100</v>
      </c>
      <c r="F32" s="30">
        <f>SUM(F36:F37)</f>
        <v>105</v>
      </c>
      <c r="G32" s="30">
        <f>SUM(G36:G37)</f>
        <v>105</v>
      </c>
      <c r="H32" s="30">
        <f>SUM(H36:H37)</f>
        <v>105</v>
      </c>
      <c r="I32" s="64">
        <f>I36+I37</f>
        <v>415</v>
      </c>
      <c r="J32" s="64">
        <f>J36+J37</f>
        <v>670</v>
      </c>
      <c r="K32" s="64">
        <f>K36+K37</f>
        <v>250</v>
      </c>
      <c r="L32" s="64">
        <f>L36+L37</f>
        <v>120</v>
      </c>
      <c r="M32" s="109">
        <f t="shared" si="0"/>
        <v>135.15281631661028</v>
      </c>
    </row>
    <row r="33" spans="1:13" s="2" customFormat="1" ht="26.25" customHeight="1">
      <c r="A33" s="40" t="s">
        <v>185</v>
      </c>
      <c r="B33" s="4" t="s">
        <v>128</v>
      </c>
      <c r="C33" s="55">
        <v>2202.7</v>
      </c>
      <c r="D33" s="55">
        <v>3532.8</v>
      </c>
      <c r="E33" s="30"/>
      <c r="F33" s="30"/>
      <c r="G33" s="30"/>
      <c r="H33" s="30"/>
      <c r="I33" s="64"/>
      <c r="J33" s="64"/>
      <c r="K33" s="64"/>
      <c r="L33" s="64"/>
      <c r="M33" s="109">
        <f t="shared" si="0"/>
        <v>160.3849820674627</v>
      </c>
    </row>
    <row r="34" spans="1:13" s="2" customFormat="1" ht="22.5" customHeight="1">
      <c r="A34" s="40" t="s">
        <v>186</v>
      </c>
      <c r="B34" s="4" t="s">
        <v>128</v>
      </c>
      <c r="C34" s="55">
        <v>83</v>
      </c>
      <c r="D34" s="55">
        <v>83</v>
      </c>
      <c r="E34" s="30"/>
      <c r="F34" s="30"/>
      <c r="G34" s="30"/>
      <c r="H34" s="30"/>
      <c r="I34" s="64"/>
      <c r="J34" s="64"/>
      <c r="K34" s="64"/>
      <c r="L34" s="64"/>
      <c r="M34" s="109">
        <f t="shared" si="0"/>
        <v>100</v>
      </c>
    </row>
    <row r="35" spans="1:13" s="2" customFormat="1" ht="22.5" customHeight="1">
      <c r="A35" s="40" t="s">
        <v>187</v>
      </c>
      <c r="B35" s="4" t="s">
        <v>128</v>
      </c>
      <c r="C35" s="55">
        <v>1890</v>
      </c>
      <c r="D35" s="55">
        <v>2270</v>
      </c>
      <c r="E35" s="30"/>
      <c r="F35" s="30"/>
      <c r="G35" s="30"/>
      <c r="H35" s="30"/>
      <c r="I35" s="64"/>
      <c r="J35" s="64"/>
      <c r="K35" s="64"/>
      <c r="L35" s="64"/>
      <c r="M35" s="109">
        <f t="shared" si="0"/>
        <v>120.10582010582011</v>
      </c>
    </row>
    <row r="36" spans="1:13" s="2" customFormat="1" ht="27.75" customHeight="1">
      <c r="A36" s="40" t="s">
        <v>188</v>
      </c>
      <c r="B36" s="4" t="s">
        <v>128</v>
      </c>
      <c r="C36" s="55">
        <v>171.5</v>
      </c>
      <c r="D36" s="55">
        <v>179.5</v>
      </c>
      <c r="E36" s="30">
        <v>100</v>
      </c>
      <c r="F36" s="30">
        <v>100</v>
      </c>
      <c r="G36" s="30">
        <v>100</v>
      </c>
      <c r="H36" s="30">
        <v>100</v>
      </c>
      <c r="I36" s="64">
        <v>415</v>
      </c>
      <c r="J36" s="64">
        <f>500+40+130</f>
        <v>670</v>
      </c>
      <c r="K36" s="64">
        <f>220+30</f>
        <v>250</v>
      </c>
      <c r="L36" s="64">
        <f>220+30-130</f>
        <v>120</v>
      </c>
      <c r="M36" s="109">
        <f t="shared" si="0"/>
        <v>104.66472303206997</v>
      </c>
    </row>
    <row r="37" spans="1:13" s="2" customFormat="1" ht="30">
      <c r="A37" s="40" t="s">
        <v>203</v>
      </c>
      <c r="B37" s="4" t="s">
        <v>129</v>
      </c>
      <c r="C37" s="55">
        <v>27</v>
      </c>
      <c r="D37" s="55">
        <v>27</v>
      </c>
      <c r="E37" s="30">
        <v>0</v>
      </c>
      <c r="F37" s="30">
        <v>5</v>
      </c>
      <c r="G37" s="30">
        <v>5</v>
      </c>
      <c r="H37" s="30">
        <v>5</v>
      </c>
      <c r="I37" s="64">
        <v>0</v>
      </c>
      <c r="J37" s="64">
        <v>0</v>
      </c>
      <c r="K37" s="64">
        <v>0</v>
      </c>
      <c r="L37" s="64">
        <f>5-5</f>
        <v>0</v>
      </c>
      <c r="M37" s="109">
        <f t="shared" si="0"/>
        <v>100</v>
      </c>
    </row>
    <row r="38" spans="1:13" s="2" customFormat="1" ht="22.5" customHeight="1">
      <c r="A38" s="40" t="s">
        <v>275</v>
      </c>
      <c r="B38" s="168" t="s">
        <v>274</v>
      </c>
      <c r="C38" s="55">
        <v>563.1</v>
      </c>
      <c r="D38" s="55">
        <v>580.6</v>
      </c>
      <c r="E38" s="30"/>
      <c r="F38" s="30"/>
      <c r="G38" s="30"/>
      <c r="H38" s="30"/>
      <c r="I38" s="64"/>
      <c r="J38" s="64"/>
      <c r="K38" s="64"/>
      <c r="L38" s="64"/>
      <c r="M38" s="109">
        <f t="shared" si="0"/>
        <v>103.10779612857397</v>
      </c>
    </row>
    <row r="39" spans="1:13" s="2" customFormat="1" ht="15.75" customHeight="1">
      <c r="A39" s="31" t="s">
        <v>47</v>
      </c>
      <c r="B39" s="6" t="s">
        <v>46</v>
      </c>
      <c r="C39" s="99">
        <f>C40</f>
        <v>18790.5</v>
      </c>
      <c r="D39" s="99">
        <f>D40</f>
        <v>18584.6</v>
      </c>
      <c r="E39" s="81"/>
      <c r="F39" s="81"/>
      <c r="G39" s="81"/>
      <c r="H39" s="81"/>
      <c r="I39" s="82">
        <f aca="true" t="shared" si="4" ref="I39:L41">I40</f>
        <v>1875</v>
      </c>
      <c r="J39" s="82">
        <f t="shared" si="4"/>
        <v>1875</v>
      </c>
      <c r="K39" s="82">
        <f t="shared" si="4"/>
        <v>1875</v>
      </c>
      <c r="L39" s="82">
        <f t="shared" si="4"/>
        <v>1876</v>
      </c>
      <c r="M39" s="109">
        <f t="shared" si="0"/>
        <v>98.90423352225858</v>
      </c>
    </row>
    <row r="40" spans="1:13" s="2" customFormat="1" ht="16.5" customHeight="1">
      <c r="A40" s="40" t="s">
        <v>76</v>
      </c>
      <c r="B40" s="4" t="s">
        <v>77</v>
      </c>
      <c r="C40" s="100">
        <f>C41</f>
        <v>18790.5</v>
      </c>
      <c r="D40" s="100">
        <f>D41</f>
        <v>18584.6</v>
      </c>
      <c r="E40" s="81"/>
      <c r="F40" s="81"/>
      <c r="G40" s="81"/>
      <c r="H40" s="81"/>
      <c r="I40" s="74">
        <f t="shared" si="4"/>
        <v>1875</v>
      </c>
      <c r="J40" s="74">
        <f t="shared" si="4"/>
        <v>1875</v>
      </c>
      <c r="K40" s="74">
        <f t="shared" si="4"/>
        <v>1875</v>
      </c>
      <c r="L40" s="74">
        <f t="shared" si="4"/>
        <v>1876</v>
      </c>
      <c r="M40" s="109">
        <f t="shared" si="0"/>
        <v>98.90423352225858</v>
      </c>
    </row>
    <row r="41" spans="1:13" s="2" customFormat="1" ht="17.25" customHeight="1">
      <c r="A41" s="31" t="s">
        <v>79</v>
      </c>
      <c r="B41" s="4" t="s">
        <v>78</v>
      </c>
      <c r="C41" s="83">
        <f>C42+C46</f>
        <v>18790.5</v>
      </c>
      <c r="D41" s="83">
        <f>D42+D46</f>
        <v>18584.6</v>
      </c>
      <c r="E41" s="81"/>
      <c r="F41" s="81"/>
      <c r="G41" s="81"/>
      <c r="H41" s="81"/>
      <c r="I41" s="74">
        <f t="shared" si="4"/>
        <v>1875</v>
      </c>
      <c r="J41" s="74">
        <f t="shared" si="4"/>
        <v>1875</v>
      </c>
      <c r="K41" s="74">
        <f t="shared" si="4"/>
        <v>1875</v>
      </c>
      <c r="L41" s="74">
        <f t="shared" si="4"/>
        <v>1876</v>
      </c>
      <c r="M41" s="109">
        <f t="shared" si="0"/>
        <v>98.90423352225858</v>
      </c>
    </row>
    <row r="42" spans="1:13" s="2" customFormat="1" ht="24.75" customHeight="1">
      <c r="A42" s="40" t="s">
        <v>157</v>
      </c>
      <c r="B42" s="4" t="s">
        <v>156</v>
      </c>
      <c r="C42" s="83">
        <f>C43</f>
        <v>3436.3</v>
      </c>
      <c r="D42" s="83">
        <f>D43</f>
        <v>3419.5</v>
      </c>
      <c r="E42" s="81"/>
      <c r="F42" s="81"/>
      <c r="G42" s="81"/>
      <c r="H42" s="81"/>
      <c r="I42" s="74">
        <v>1875</v>
      </c>
      <c r="J42" s="74">
        <v>1875</v>
      </c>
      <c r="K42" s="74">
        <v>1875</v>
      </c>
      <c r="L42" s="74">
        <v>1876</v>
      </c>
      <c r="M42" s="109">
        <f t="shared" si="0"/>
        <v>99.5111020574455</v>
      </c>
    </row>
    <row r="43" spans="1:13" s="2" customFormat="1" ht="24" customHeight="1">
      <c r="A43" s="40" t="s">
        <v>80</v>
      </c>
      <c r="B43" s="4" t="s">
        <v>206</v>
      </c>
      <c r="C43" s="83">
        <f>C44+C45</f>
        <v>3436.3</v>
      </c>
      <c r="D43" s="83">
        <f>D44+D45</f>
        <v>3419.5</v>
      </c>
      <c r="E43" s="81"/>
      <c r="F43" s="81"/>
      <c r="G43" s="81"/>
      <c r="H43" s="81"/>
      <c r="I43" s="74"/>
      <c r="J43" s="74"/>
      <c r="K43" s="74"/>
      <c r="L43" s="74"/>
      <c r="M43" s="109">
        <f t="shared" si="0"/>
        <v>99.5111020574455</v>
      </c>
    </row>
    <row r="44" spans="1:13" s="2" customFormat="1" ht="33" customHeight="1">
      <c r="A44" s="40" t="s">
        <v>108</v>
      </c>
      <c r="B44" s="4" t="s">
        <v>106</v>
      </c>
      <c r="C44" s="83">
        <v>3429.8</v>
      </c>
      <c r="D44" s="83">
        <v>3413</v>
      </c>
      <c r="E44" s="81"/>
      <c r="F44" s="81"/>
      <c r="G44" s="81"/>
      <c r="H44" s="81"/>
      <c r="I44" s="74"/>
      <c r="J44" s="74"/>
      <c r="K44" s="74"/>
      <c r="L44" s="74"/>
      <c r="M44" s="109">
        <f t="shared" si="0"/>
        <v>99.51017552043851</v>
      </c>
    </row>
    <row r="45" spans="1:13" s="2" customFormat="1" ht="44.25" customHeight="1">
      <c r="A45" s="40" t="s">
        <v>109</v>
      </c>
      <c r="B45" s="4" t="s">
        <v>107</v>
      </c>
      <c r="C45" s="83">
        <v>6.5</v>
      </c>
      <c r="D45" s="83">
        <v>6.5</v>
      </c>
      <c r="E45" s="81"/>
      <c r="F45" s="81"/>
      <c r="G45" s="81"/>
      <c r="H45" s="81"/>
      <c r="I45" s="74"/>
      <c r="J45" s="74"/>
      <c r="K45" s="74"/>
      <c r="L45" s="74"/>
      <c r="M45" s="109">
        <f t="shared" si="0"/>
        <v>100</v>
      </c>
    </row>
    <row r="46" spans="1:13" s="2" customFormat="1" ht="27.75" customHeight="1">
      <c r="A46" s="40" t="s">
        <v>158</v>
      </c>
      <c r="B46" s="4" t="s">
        <v>115</v>
      </c>
      <c r="C46" s="83">
        <f>C47</f>
        <v>15354.2</v>
      </c>
      <c r="D46" s="83">
        <f>D47</f>
        <v>15165.1</v>
      </c>
      <c r="E46" s="81"/>
      <c r="F46" s="81"/>
      <c r="G46" s="81"/>
      <c r="H46" s="81"/>
      <c r="I46" s="74"/>
      <c r="J46" s="74"/>
      <c r="K46" s="74"/>
      <c r="L46" s="74"/>
      <c r="M46" s="109">
        <f t="shared" si="0"/>
        <v>98.76841515676492</v>
      </c>
    </row>
    <row r="47" spans="1:13" s="2" customFormat="1" ht="33" customHeight="1">
      <c r="A47" s="40" t="s">
        <v>81</v>
      </c>
      <c r="B47" s="4" t="s">
        <v>207</v>
      </c>
      <c r="C47" s="83">
        <f>C48+C49</f>
        <v>15354.2</v>
      </c>
      <c r="D47" s="83">
        <f>D48+D49</f>
        <v>15165.1</v>
      </c>
      <c r="E47" s="81"/>
      <c r="F47" s="81"/>
      <c r="G47" s="81"/>
      <c r="H47" s="81"/>
      <c r="I47" s="74"/>
      <c r="J47" s="74"/>
      <c r="K47" s="74"/>
      <c r="L47" s="74"/>
      <c r="M47" s="109">
        <f t="shared" si="0"/>
        <v>98.76841515676492</v>
      </c>
    </row>
    <row r="48" spans="1:13" s="2" customFormat="1" ht="24.75" customHeight="1">
      <c r="A48" s="40" t="s">
        <v>82</v>
      </c>
      <c r="B48" s="153" t="s">
        <v>178</v>
      </c>
      <c r="C48" s="83">
        <v>10528.2</v>
      </c>
      <c r="D48" s="83">
        <v>10593</v>
      </c>
      <c r="E48" s="81"/>
      <c r="F48" s="81"/>
      <c r="G48" s="81"/>
      <c r="H48" s="81"/>
      <c r="I48" s="74"/>
      <c r="J48" s="74"/>
      <c r="K48" s="74"/>
      <c r="L48" s="74"/>
      <c r="M48" s="109">
        <f t="shared" si="0"/>
        <v>100.61548982732089</v>
      </c>
    </row>
    <row r="49" spans="1:13" s="2" customFormat="1" ht="27.75" customHeight="1">
      <c r="A49" s="40" t="s">
        <v>83</v>
      </c>
      <c r="B49" s="153" t="s">
        <v>179</v>
      </c>
      <c r="C49" s="83">
        <v>4826</v>
      </c>
      <c r="D49" s="83">
        <v>4572.1</v>
      </c>
      <c r="E49" s="81"/>
      <c r="F49" s="81"/>
      <c r="G49" s="81"/>
      <c r="H49" s="81"/>
      <c r="I49" s="74"/>
      <c r="J49" s="74"/>
      <c r="K49" s="74"/>
      <c r="L49" s="74"/>
      <c r="M49" s="109">
        <f t="shared" si="0"/>
        <v>94.73891421467054</v>
      </c>
    </row>
    <row r="50" spans="1:17" ht="12">
      <c r="A50" s="15"/>
      <c r="B50" s="16" t="s">
        <v>22</v>
      </c>
      <c r="C50" s="54">
        <f>C9+C39</f>
        <v>135437.40000000002</v>
      </c>
      <c r="D50" s="54">
        <f>D9+D39</f>
        <v>144015.30000000002</v>
      </c>
      <c r="E50" s="17" t="e">
        <f>SUM(E10,#REF!,#REF!,E29)</f>
        <v>#REF!</v>
      </c>
      <c r="F50" s="17" t="e">
        <f>SUM(F10,#REF!,#REF!,F29)</f>
        <v>#REF!</v>
      </c>
      <c r="G50" s="17" t="e">
        <f>SUM(G10,#REF!,#REF!,G29)</f>
        <v>#REF!</v>
      </c>
      <c r="H50" s="17" t="e">
        <f>SUM(H10,#REF!,#REF!,H29)</f>
        <v>#REF!</v>
      </c>
      <c r="I50" s="65" t="e">
        <f>I39+I9</f>
        <v>#REF!</v>
      </c>
      <c r="J50" s="65" t="e">
        <f>J39+J9</f>
        <v>#REF!</v>
      </c>
      <c r="K50" s="65" t="e">
        <f>K39+K9</f>
        <v>#REF!</v>
      </c>
      <c r="L50" s="65" t="e">
        <f>L39+L9</f>
        <v>#REF!</v>
      </c>
      <c r="M50" s="109">
        <f t="shared" si="0"/>
        <v>106.33347952633467</v>
      </c>
      <c r="N50" s="22"/>
      <c r="O50" s="22"/>
      <c r="P50" s="22"/>
      <c r="Q50" s="22"/>
    </row>
    <row r="51" spans="1:17" ht="12">
      <c r="A51" s="19"/>
      <c r="B51" s="20"/>
      <c r="C51" s="90"/>
      <c r="D51" s="90"/>
      <c r="E51" s="22"/>
      <c r="F51" s="22"/>
      <c r="G51" s="22"/>
      <c r="H51" s="22"/>
      <c r="I51" s="93"/>
      <c r="J51" s="93"/>
      <c r="K51" s="93"/>
      <c r="L51" s="93"/>
      <c r="M51" s="22"/>
      <c r="N51" s="22"/>
      <c r="O51" s="22"/>
      <c r="P51" s="22"/>
      <c r="Q51" s="22"/>
    </row>
    <row r="52" spans="1:8" ht="12">
      <c r="A52" s="19"/>
      <c r="B52" s="204"/>
      <c r="C52" s="204"/>
      <c r="D52" s="204"/>
      <c r="E52" s="204"/>
      <c r="F52" s="204"/>
      <c r="G52" s="204"/>
      <c r="H52" s="204"/>
    </row>
    <row r="53" spans="1:8" ht="27.75" customHeight="1">
      <c r="A53" s="19"/>
      <c r="B53" s="23"/>
      <c r="C53" s="23"/>
      <c r="D53" s="23"/>
      <c r="E53" s="23"/>
      <c r="F53" s="23"/>
      <c r="G53" s="23"/>
      <c r="H53" s="23"/>
    </row>
    <row r="54" spans="1:8" ht="25.5" customHeight="1">
      <c r="A54" s="207"/>
      <c r="B54" s="208"/>
      <c r="C54" s="208"/>
      <c r="D54" s="208"/>
      <c r="E54" s="208"/>
      <c r="F54" s="208"/>
      <c r="G54" s="208"/>
      <c r="H54" s="208"/>
    </row>
    <row r="55" spans="1:9" ht="24.75" customHeight="1">
      <c r="A55" s="198"/>
      <c r="B55" s="199"/>
      <c r="C55" s="199"/>
      <c r="D55" s="199"/>
      <c r="E55" s="101"/>
      <c r="F55" s="101"/>
      <c r="G55" s="101"/>
      <c r="H55" s="101"/>
      <c r="I55" s="101"/>
    </row>
    <row r="56" spans="1:9" ht="25.5" customHeight="1">
      <c r="A56" s="198"/>
      <c r="B56" s="199"/>
      <c r="C56" s="199"/>
      <c r="D56" s="199"/>
      <c r="E56" s="199"/>
      <c r="F56" s="199"/>
      <c r="G56" s="199"/>
      <c r="H56" s="199"/>
      <c r="I56" s="199"/>
    </row>
    <row r="57" spans="1:9" ht="25.5" customHeight="1">
      <c r="A57" s="196"/>
      <c r="B57" s="197"/>
      <c r="C57" s="197"/>
      <c r="D57" s="102"/>
      <c r="E57" s="102"/>
      <c r="F57" s="102"/>
      <c r="G57" s="102"/>
      <c r="H57" s="102"/>
      <c r="I57" s="102"/>
    </row>
    <row r="58" spans="1:9" ht="25.5" customHeight="1">
      <c r="A58" s="196"/>
      <c r="B58" s="197"/>
      <c r="C58" s="197"/>
      <c r="D58" s="102"/>
      <c r="E58" s="102"/>
      <c r="F58" s="102"/>
      <c r="G58" s="102"/>
      <c r="H58" s="102"/>
      <c r="I58" s="102"/>
    </row>
    <row r="59" spans="1:8" ht="12">
      <c r="A59" s="19"/>
      <c r="B59" s="24"/>
      <c r="C59" s="21"/>
      <c r="D59" s="22"/>
      <c r="E59" s="22"/>
      <c r="F59" s="22"/>
      <c r="G59" s="22"/>
      <c r="H59" s="22"/>
    </row>
    <row r="60" spans="1:8" ht="12">
      <c r="A60" s="25"/>
      <c r="B60" s="26"/>
      <c r="C60" s="27"/>
      <c r="D60" s="28"/>
      <c r="E60" s="28"/>
      <c r="F60" s="28"/>
      <c r="G60" s="28"/>
      <c r="H60" s="28"/>
    </row>
    <row r="61" spans="1:12" ht="22.5" customHeight="1">
      <c r="A61" s="106"/>
      <c r="B61" s="107"/>
      <c r="C61" s="108"/>
      <c r="D61" s="88"/>
      <c r="E61" s="89"/>
      <c r="F61" s="14"/>
      <c r="G61" s="14"/>
      <c r="H61" s="14"/>
      <c r="I61" s="62"/>
      <c r="J61" s="62" t="s">
        <v>63</v>
      </c>
      <c r="K61" s="62" t="s">
        <v>64</v>
      </c>
      <c r="L61" s="62" t="s">
        <v>62</v>
      </c>
    </row>
    <row r="62" spans="1:12" ht="12">
      <c r="A62" s="27"/>
      <c r="B62" s="26"/>
      <c r="C62" s="91"/>
      <c r="D62" s="91"/>
      <c r="E62" s="87"/>
      <c r="F62" s="57"/>
      <c r="G62" s="57"/>
      <c r="H62" s="57"/>
      <c r="I62" s="57"/>
      <c r="J62" s="57" t="e">
        <f>вед!N109-доходы!J50</f>
        <v>#REF!</v>
      </c>
      <c r="K62" s="57" t="e">
        <f>вед!O109-доходы!K50</f>
        <v>#REF!</v>
      </c>
      <c r="L62" s="57" t="e">
        <f>вед!P109-доходы!L50</f>
        <v>#REF!</v>
      </c>
    </row>
    <row r="63" spans="4:8" ht="12">
      <c r="D63" s="39"/>
      <c r="E63" s="39"/>
      <c r="F63" s="39"/>
      <c r="G63" s="39"/>
      <c r="H63" s="39"/>
    </row>
    <row r="64" spans="4:8" ht="12">
      <c r="D64" s="39"/>
      <c r="E64" s="39"/>
      <c r="F64" s="39"/>
      <c r="G64" s="39"/>
      <c r="H64" s="39"/>
    </row>
    <row r="65" ht="12">
      <c r="E65" s="39"/>
    </row>
    <row r="67" spans="6:8" ht="12">
      <c r="F67" s="39"/>
      <c r="G67" s="39"/>
      <c r="H67" s="39"/>
    </row>
  </sheetData>
  <sheetProtection/>
  <mergeCells count="11">
    <mergeCell ref="A5:C5"/>
    <mergeCell ref="A58:C58"/>
    <mergeCell ref="A57:C57"/>
    <mergeCell ref="A56:I56"/>
    <mergeCell ref="B1:H1"/>
    <mergeCell ref="A3:H3"/>
    <mergeCell ref="A6:H6"/>
    <mergeCell ref="B52:H52"/>
    <mergeCell ref="A4:H4"/>
    <mergeCell ref="A55:D55"/>
    <mergeCell ref="A54:H54"/>
  </mergeCells>
  <printOptions/>
  <pageMargins left="0.4330708661417323" right="0.3937007874015748" top="0.2755905511811024" bottom="0.4330708661417323" header="0.11811023622047245" footer="0"/>
  <pageSetup horizontalDpi="600" verticalDpi="600" orientation="landscape" paperSize="9" r:id="rId1"/>
  <headerFooter alignWithMargins="0">
    <oddHeader>&amp;Rприложение 2
</oddHeader>
    <oddFooter>&amp;Rстраница &amp;P из 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1">
      <selection activeCell="B5" sqref="B5:H5"/>
    </sheetView>
  </sheetViews>
  <sheetFormatPr defaultColWidth="9.00390625" defaultRowHeight="12.75"/>
  <cols>
    <col min="1" max="1" width="5.00390625" style="3" customWidth="1"/>
    <col min="2" max="2" width="69.00390625" style="3" customWidth="1"/>
    <col min="3" max="3" width="6.875" style="3" customWidth="1"/>
    <col min="4" max="4" width="7.875" style="3" customWidth="1"/>
    <col min="5" max="5" width="10.00390625" style="3" customWidth="1"/>
    <col min="6" max="6" width="7.125" style="3" customWidth="1"/>
    <col min="7" max="7" width="10.00390625" style="3" customWidth="1"/>
    <col min="8" max="8" width="11.125" style="3" customWidth="1"/>
    <col min="9" max="12" width="6.50390625" style="3" hidden="1" customWidth="1"/>
    <col min="13" max="13" width="6.875" style="0" hidden="1" customWidth="1"/>
    <col min="14" max="15" width="0.12890625" style="0" hidden="1" customWidth="1"/>
    <col min="16" max="16" width="6.875" style="0" hidden="1" customWidth="1"/>
  </cols>
  <sheetData>
    <row r="1" spans="1:12" s="1" customFormat="1" ht="9.7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1" customFormat="1" ht="1.5" customHeight="1">
      <c r="A2" s="12"/>
      <c r="B2" s="12"/>
      <c r="C2" s="12"/>
      <c r="D2" s="5"/>
      <c r="E2" s="5"/>
      <c r="F2" s="5"/>
      <c r="G2" s="5"/>
      <c r="H2" s="12"/>
      <c r="I2" s="12"/>
      <c r="J2" s="12"/>
      <c r="K2" s="12"/>
      <c r="L2" s="12"/>
    </row>
    <row r="3" spans="1:12" s="1" customFormat="1" ht="11.25" customHeigh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1" customFormat="1" ht="25.5" customHeight="1">
      <c r="A4" s="32"/>
      <c r="B4" s="202" t="s">
        <v>313</v>
      </c>
      <c r="C4" s="202"/>
      <c r="D4" s="202"/>
      <c r="E4" s="202"/>
      <c r="F4" s="202"/>
      <c r="G4" s="202"/>
      <c r="H4" s="202"/>
      <c r="I4" s="202"/>
      <c r="J4" s="202"/>
      <c r="K4" s="33"/>
      <c r="L4" s="33"/>
    </row>
    <row r="5" spans="1:12" s="1" customFormat="1" ht="22.5" customHeight="1">
      <c r="A5" s="32"/>
      <c r="B5" s="209"/>
      <c r="C5" s="206"/>
      <c r="D5" s="206"/>
      <c r="E5" s="215"/>
      <c r="F5" s="215"/>
      <c r="G5" s="215"/>
      <c r="H5" s="215"/>
      <c r="I5" s="103"/>
      <c r="J5" s="103"/>
      <c r="K5" s="33"/>
      <c r="L5" s="33"/>
    </row>
    <row r="6" spans="1:17" s="1" customFormat="1" ht="22.5" customHeight="1">
      <c r="A6" s="213" t="s">
        <v>281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Q6" s="111" t="s">
        <v>96</v>
      </c>
    </row>
    <row r="7" spans="1:12" ht="12">
      <c r="A7" s="10"/>
      <c r="D7" s="11"/>
      <c r="E7" s="11"/>
      <c r="F7" s="11"/>
      <c r="G7" s="11"/>
      <c r="H7" s="12"/>
      <c r="I7" s="12"/>
      <c r="J7" s="12"/>
      <c r="K7" s="12"/>
      <c r="L7" s="12"/>
    </row>
    <row r="8" spans="1:18" ht="61.5" customHeight="1">
      <c r="A8" s="48" t="s">
        <v>23</v>
      </c>
      <c r="B8" s="110" t="s">
        <v>95</v>
      </c>
      <c r="C8" s="48" t="s">
        <v>53</v>
      </c>
      <c r="D8" s="112" t="s">
        <v>50</v>
      </c>
      <c r="E8" s="112" t="s">
        <v>0</v>
      </c>
      <c r="F8" s="112" t="s">
        <v>190</v>
      </c>
      <c r="G8" s="49" t="s">
        <v>97</v>
      </c>
      <c r="H8" s="49" t="s">
        <v>98</v>
      </c>
      <c r="I8" s="34" t="s">
        <v>15</v>
      </c>
      <c r="J8" s="34" t="s">
        <v>1</v>
      </c>
      <c r="K8" s="34" t="s">
        <v>2</v>
      </c>
      <c r="L8" s="34" t="s">
        <v>24</v>
      </c>
      <c r="M8" s="62" t="s">
        <v>59</v>
      </c>
      <c r="N8" s="62" t="s">
        <v>65</v>
      </c>
      <c r="O8" s="62" t="s">
        <v>61</v>
      </c>
      <c r="P8" s="62" t="s">
        <v>62</v>
      </c>
      <c r="Q8" s="113" t="s">
        <v>99</v>
      </c>
      <c r="R8" s="113" t="s">
        <v>100</v>
      </c>
    </row>
    <row r="9" spans="1:18" ht="33" customHeight="1">
      <c r="A9" s="48" t="s">
        <v>19</v>
      </c>
      <c r="B9" s="98" t="s">
        <v>116</v>
      </c>
      <c r="C9" s="97">
        <v>911</v>
      </c>
      <c r="D9" s="50"/>
      <c r="E9" s="50"/>
      <c r="F9" s="50"/>
      <c r="G9" s="146">
        <f aca="true" t="shared" si="0" ref="G9:Q9">G10+G30+G62+G73+G81+G92+G96</f>
        <v>122989.2</v>
      </c>
      <c r="H9" s="146">
        <f t="shared" si="0"/>
        <v>144339.5</v>
      </c>
      <c r="I9" s="146">
        <f t="shared" si="0"/>
        <v>0</v>
      </c>
      <c r="J9" s="146">
        <f t="shared" si="0"/>
        <v>0</v>
      </c>
      <c r="K9" s="146">
        <f t="shared" si="0"/>
        <v>0</v>
      </c>
      <c r="L9" s="146">
        <f t="shared" si="0"/>
        <v>0</v>
      </c>
      <c r="M9" s="146">
        <f t="shared" si="0"/>
        <v>0</v>
      </c>
      <c r="N9" s="146">
        <f t="shared" si="0"/>
        <v>0</v>
      </c>
      <c r="O9" s="146">
        <f t="shared" si="0"/>
        <v>0</v>
      </c>
      <c r="P9" s="146">
        <f t="shared" si="0"/>
        <v>0</v>
      </c>
      <c r="Q9" s="146">
        <f t="shared" si="0"/>
        <v>142796.1</v>
      </c>
      <c r="R9" s="114">
        <f>Q9/H9*100</f>
        <v>98.93071543132685</v>
      </c>
    </row>
    <row r="10" spans="1:18" ht="15" customHeight="1">
      <c r="A10" s="15" t="s">
        <v>3</v>
      </c>
      <c r="B10" s="9" t="s">
        <v>54</v>
      </c>
      <c r="C10" s="95" t="s">
        <v>67</v>
      </c>
      <c r="D10" s="69" t="s">
        <v>26</v>
      </c>
      <c r="E10" s="35"/>
      <c r="F10" s="35"/>
      <c r="G10" s="115">
        <f aca="true" t="shared" si="1" ref="G10:Q10">G11+G21+G24</f>
        <v>24979.899999999998</v>
      </c>
      <c r="H10" s="115">
        <f t="shared" si="1"/>
        <v>26288.299999999996</v>
      </c>
      <c r="I10" s="115">
        <f t="shared" si="1"/>
        <v>0</v>
      </c>
      <c r="J10" s="115">
        <f t="shared" si="1"/>
        <v>0</v>
      </c>
      <c r="K10" s="115">
        <f t="shared" si="1"/>
        <v>0</v>
      </c>
      <c r="L10" s="115">
        <f t="shared" si="1"/>
        <v>0</v>
      </c>
      <c r="M10" s="115">
        <f t="shared" si="1"/>
        <v>0</v>
      </c>
      <c r="N10" s="115">
        <f t="shared" si="1"/>
        <v>0</v>
      </c>
      <c r="O10" s="115">
        <f t="shared" si="1"/>
        <v>0</v>
      </c>
      <c r="P10" s="115">
        <f t="shared" si="1"/>
        <v>0</v>
      </c>
      <c r="Q10" s="115">
        <f t="shared" si="1"/>
        <v>25983.6</v>
      </c>
      <c r="R10" s="114">
        <f aca="true" t="shared" si="2" ref="R10:R76">Q10/H10*100</f>
        <v>98.84092923467855</v>
      </c>
    </row>
    <row r="11" spans="1:18" ht="35.25" customHeight="1">
      <c r="A11" s="8" t="s">
        <v>20</v>
      </c>
      <c r="B11" s="16" t="s">
        <v>195</v>
      </c>
      <c r="C11" s="13">
        <v>911</v>
      </c>
      <c r="D11" s="69" t="s">
        <v>44</v>
      </c>
      <c r="E11" s="36"/>
      <c r="F11" s="36"/>
      <c r="G11" s="117">
        <f>G12+G16+G18</f>
        <v>17641.6</v>
      </c>
      <c r="H11" s="117">
        <f aca="true" t="shared" si="3" ref="H11:Q11">H12+H16+H18</f>
        <v>18965.899999999998</v>
      </c>
      <c r="I11" s="117">
        <f t="shared" si="3"/>
        <v>0</v>
      </c>
      <c r="J11" s="117">
        <f t="shared" si="3"/>
        <v>0</v>
      </c>
      <c r="K11" s="117">
        <f t="shared" si="3"/>
        <v>0</v>
      </c>
      <c r="L11" s="117">
        <f t="shared" si="3"/>
        <v>0</v>
      </c>
      <c r="M11" s="117">
        <f t="shared" si="3"/>
        <v>0</v>
      </c>
      <c r="N11" s="117">
        <f t="shared" si="3"/>
        <v>0</v>
      </c>
      <c r="O11" s="117">
        <f t="shared" si="3"/>
        <v>0</v>
      </c>
      <c r="P11" s="117">
        <f t="shared" si="3"/>
        <v>0</v>
      </c>
      <c r="Q11" s="117">
        <f t="shared" si="3"/>
        <v>18790.5</v>
      </c>
      <c r="R11" s="114">
        <f t="shared" si="2"/>
        <v>99.0751823008663</v>
      </c>
    </row>
    <row r="12" spans="1:18" ht="22.5" customHeight="1">
      <c r="A12" s="8"/>
      <c r="B12" s="9" t="s">
        <v>111</v>
      </c>
      <c r="C12" s="37">
        <v>911</v>
      </c>
      <c r="D12" s="68" t="s">
        <v>44</v>
      </c>
      <c r="E12" s="68" t="s">
        <v>237</v>
      </c>
      <c r="F12" s="70"/>
      <c r="G12" s="84">
        <f>G13+G14+G15</f>
        <v>14205.3</v>
      </c>
      <c r="H12" s="84">
        <f aca="true" t="shared" si="4" ref="H12:Q12">H13+H14+H15</f>
        <v>15529.599999999999</v>
      </c>
      <c r="I12" s="84">
        <f t="shared" si="4"/>
        <v>0</v>
      </c>
      <c r="J12" s="84">
        <f t="shared" si="4"/>
        <v>0</v>
      </c>
      <c r="K12" s="84">
        <f t="shared" si="4"/>
        <v>0</v>
      </c>
      <c r="L12" s="84">
        <f t="shared" si="4"/>
        <v>0</v>
      </c>
      <c r="M12" s="84">
        <f t="shared" si="4"/>
        <v>0</v>
      </c>
      <c r="N12" s="84">
        <f t="shared" si="4"/>
        <v>0</v>
      </c>
      <c r="O12" s="84">
        <f t="shared" si="4"/>
        <v>0</v>
      </c>
      <c r="P12" s="84">
        <f t="shared" si="4"/>
        <v>0</v>
      </c>
      <c r="Q12" s="84">
        <f t="shared" si="4"/>
        <v>15371</v>
      </c>
      <c r="R12" s="114">
        <f t="shared" si="2"/>
        <v>98.9787245003091</v>
      </c>
    </row>
    <row r="13" spans="1:18" ht="32.25" customHeight="1">
      <c r="A13" s="8"/>
      <c r="B13" s="9" t="s">
        <v>193</v>
      </c>
      <c r="C13" s="37">
        <v>911</v>
      </c>
      <c r="D13" s="68" t="s">
        <v>44</v>
      </c>
      <c r="E13" s="68" t="s">
        <v>237</v>
      </c>
      <c r="F13" s="36" t="s">
        <v>191</v>
      </c>
      <c r="G13" s="84">
        <v>11431.6</v>
      </c>
      <c r="H13" s="84">
        <v>12020.6</v>
      </c>
      <c r="I13" s="84"/>
      <c r="J13" s="84"/>
      <c r="K13" s="84"/>
      <c r="L13" s="84"/>
      <c r="M13" s="84"/>
      <c r="N13" s="84"/>
      <c r="O13" s="84"/>
      <c r="P13" s="84"/>
      <c r="Q13" s="84">
        <v>11934.7</v>
      </c>
      <c r="R13" s="114">
        <f t="shared" si="2"/>
        <v>99.28539340798297</v>
      </c>
    </row>
    <row r="14" spans="1:18" ht="16.5" customHeight="1">
      <c r="A14" s="8"/>
      <c r="B14" s="9" t="s">
        <v>194</v>
      </c>
      <c r="C14" s="37">
        <v>911</v>
      </c>
      <c r="D14" s="68" t="s">
        <v>44</v>
      </c>
      <c r="E14" s="68" t="s">
        <v>237</v>
      </c>
      <c r="F14" s="68" t="s">
        <v>192</v>
      </c>
      <c r="G14" s="84">
        <v>2761.4</v>
      </c>
      <c r="H14" s="84">
        <v>3496.7</v>
      </c>
      <c r="I14" s="84"/>
      <c r="J14" s="84"/>
      <c r="K14" s="84"/>
      <c r="L14" s="84"/>
      <c r="M14" s="84"/>
      <c r="N14" s="84"/>
      <c r="O14" s="84"/>
      <c r="P14" s="84"/>
      <c r="Q14" s="84">
        <v>3424</v>
      </c>
      <c r="R14" s="114">
        <f t="shared" si="2"/>
        <v>97.92089684559728</v>
      </c>
    </row>
    <row r="15" spans="1:18" ht="17.25" customHeight="1">
      <c r="A15" s="8"/>
      <c r="B15" s="9" t="s">
        <v>197</v>
      </c>
      <c r="C15" s="37">
        <v>911</v>
      </c>
      <c r="D15" s="68" t="s">
        <v>44</v>
      </c>
      <c r="E15" s="68" t="s">
        <v>237</v>
      </c>
      <c r="F15" s="68" t="s">
        <v>196</v>
      </c>
      <c r="G15" s="84">
        <v>12.3</v>
      </c>
      <c r="H15" s="84">
        <v>12.3</v>
      </c>
      <c r="I15" s="84"/>
      <c r="J15" s="84"/>
      <c r="K15" s="84"/>
      <c r="L15" s="84"/>
      <c r="M15" s="84"/>
      <c r="N15" s="84"/>
      <c r="O15" s="84"/>
      <c r="P15" s="84"/>
      <c r="Q15" s="84">
        <v>12.3</v>
      </c>
      <c r="R15" s="114">
        <f t="shared" si="2"/>
        <v>100</v>
      </c>
    </row>
    <row r="16" spans="1:18" ht="23.25" customHeight="1">
      <c r="A16" s="8"/>
      <c r="B16" s="161" t="s">
        <v>245</v>
      </c>
      <c r="C16" s="162">
        <v>911</v>
      </c>
      <c r="D16" s="163" t="s">
        <v>44</v>
      </c>
      <c r="E16" s="163" t="s">
        <v>238</v>
      </c>
      <c r="F16" s="75"/>
      <c r="G16" s="119">
        <f>G17</f>
        <v>6.5</v>
      </c>
      <c r="H16" s="76">
        <f>H17</f>
        <v>6.5</v>
      </c>
      <c r="I16" s="76">
        <f aca="true" t="shared" si="5" ref="I16:Q16">I17</f>
        <v>0</v>
      </c>
      <c r="J16" s="76">
        <f t="shared" si="5"/>
        <v>0</v>
      </c>
      <c r="K16" s="76">
        <f t="shared" si="5"/>
        <v>0</v>
      </c>
      <c r="L16" s="76">
        <f t="shared" si="5"/>
        <v>0</v>
      </c>
      <c r="M16" s="76">
        <f t="shared" si="5"/>
        <v>0</v>
      </c>
      <c r="N16" s="76">
        <f t="shared" si="5"/>
        <v>0</v>
      </c>
      <c r="O16" s="76">
        <f t="shared" si="5"/>
        <v>0</v>
      </c>
      <c r="P16" s="76">
        <f t="shared" si="5"/>
        <v>0</v>
      </c>
      <c r="Q16" s="76">
        <f t="shared" si="5"/>
        <v>6.5</v>
      </c>
      <c r="R16" s="114">
        <f t="shared" si="2"/>
        <v>100</v>
      </c>
    </row>
    <row r="17" spans="1:18" ht="16.5" customHeight="1">
      <c r="A17" s="8"/>
      <c r="B17" s="161" t="s">
        <v>194</v>
      </c>
      <c r="C17" s="162">
        <v>911</v>
      </c>
      <c r="D17" s="163" t="s">
        <v>44</v>
      </c>
      <c r="E17" s="163" t="s">
        <v>238</v>
      </c>
      <c r="F17" s="163" t="s">
        <v>192</v>
      </c>
      <c r="G17" s="119">
        <v>6.5</v>
      </c>
      <c r="H17" s="76">
        <v>6.5</v>
      </c>
      <c r="I17" s="77"/>
      <c r="J17" s="77"/>
      <c r="K17" s="77"/>
      <c r="L17" s="77"/>
      <c r="M17" s="78"/>
      <c r="N17" s="78"/>
      <c r="O17" s="78"/>
      <c r="P17" s="78"/>
      <c r="Q17" s="78">
        <v>6.5</v>
      </c>
      <c r="R17" s="114">
        <f t="shared" si="2"/>
        <v>100</v>
      </c>
    </row>
    <row r="18" spans="1:18" ht="21.75" customHeight="1">
      <c r="A18" s="8"/>
      <c r="B18" s="161" t="s">
        <v>244</v>
      </c>
      <c r="C18" s="162">
        <v>911</v>
      </c>
      <c r="D18" s="163" t="s">
        <v>44</v>
      </c>
      <c r="E18" s="163" t="s">
        <v>268</v>
      </c>
      <c r="F18" s="163"/>
      <c r="G18" s="119">
        <f>G19+G20</f>
        <v>3429.7999999999997</v>
      </c>
      <c r="H18" s="119">
        <f aca="true" t="shared" si="6" ref="H18:Q18">H19+H20</f>
        <v>3429.7999999999997</v>
      </c>
      <c r="I18" s="119">
        <f t="shared" si="6"/>
        <v>0</v>
      </c>
      <c r="J18" s="119">
        <f t="shared" si="6"/>
        <v>0</v>
      </c>
      <c r="K18" s="119">
        <f t="shared" si="6"/>
        <v>0</v>
      </c>
      <c r="L18" s="119">
        <f t="shared" si="6"/>
        <v>0</v>
      </c>
      <c r="M18" s="119">
        <f t="shared" si="6"/>
        <v>0</v>
      </c>
      <c r="N18" s="119">
        <f t="shared" si="6"/>
        <v>0</v>
      </c>
      <c r="O18" s="119">
        <f t="shared" si="6"/>
        <v>0</v>
      </c>
      <c r="P18" s="119">
        <f t="shared" si="6"/>
        <v>0</v>
      </c>
      <c r="Q18" s="119">
        <f t="shared" si="6"/>
        <v>3413</v>
      </c>
      <c r="R18" s="114">
        <f t="shared" si="2"/>
        <v>99.51017552043851</v>
      </c>
    </row>
    <row r="19" spans="1:18" ht="35.25" customHeight="1">
      <c r="A19" s="8"/>
      <c r="B19" s="161" t="s">
        <v>193</v>
      </c>
      <c r="C19" s="162">
        <v>911</v>
      </c>
      <c r="D19" s="163" t="s">
        <v>44</v>
      </c>
      <c r="E19" s="163" t="s">
        <v>268</v>
      </c>
      <c r="F19" s="163" t="s">
        <v>191</v>
      </c>
      <c r="G19" s="119">
        <v>3190.6</v>
      </c>
      <c r="H19" s="76">
        <v>3190.6</v>
      </c>
      <c r="I19" s="77"/>
      <c r="J19" s="77"/>
      <c r="K19" s="77"/>
      <c r="L19" s="77"/>
      <c r="M19" s="78"/>
      <c r="N19" s="78"/>
      <c r="O19" s="78"/>
      <c r="P19" s="78"/>
      <c r="Q19" s="78">
        <v>3173.8</v>
      </c>
      <c r="R19" s="114">
        <f t="shared" si="2"/>
        <v>99.47345326897764</v>
      </c>
    </row>
    <row r="20" spans="1:18" ht="16.5" customHeight="1">
      <c r="A20" s="8"/>
      <c r="B20" s="9" t="s">
        <v>243</v>
      </c>
      <c r="C20" s="162">
        <v>911</v>
      </c>
      <c r="D20" s="163" t="s">
        <v>44</v>
      </c>
      <c r="E20" s="163" t="s">
        <v>268</v>
      </c>
      <c r="F20" s="163" t="s">
        <v>192</v>
      </c>
      <c r="G20" s="119">
        <v>239.2</v>
      </c>
      <c r="H20" s="76">
        <v>239.2</v>
      </c>
      <c r="I20" s="77"/>
      <c r="J20" s="77"/>
      <c r="K20" s="77"/>
      <c r="L20" s="77"/>
      <c r="M20" s="78"/>
      <c r="N20" s="78"/>
      <c r="O20" s="78"/>
      <c r="P20" s="78"/>
      <c r="Q20" s="78">
        <v>239.2</v>
      </c>
      <c r="R20" s="114">
        <f t="shared" si="2"/>
        <v>100</v>
      </c>
    </row>
    <row r="21" spans="1:18" ht="16.5" customHeight="1">
      <c r="A21" s="8" t="s">
        <v>4</v>
      </c>
      <c r="B21" s="16" t="s">
        <v>52</v>
      </c>
      <c r="C21" s="13">
        <v>911</v>
      </c>
      <c r="D21" s="94" t="s">
        <v>130</v>
      </c>
      <c r="E21" s="70"/>
      <c r="F21" s="70"/>
      <c r="G21" s="117">
        <f>G22</f>
        <v>100</v>
      </c>
      <c r="H21" s="96">
        <f>H22</f>
        <v>100</v>
      </c>
      <c r="I21" s="96">
        <f aca="true" t="shared" si="7" ref="I21:Q21">I22</f>
        <v>0</v>
      </c>
      <c r="J21" s="96">
        <f t="shared" si="7"/>
        <v>0</v>
      </c>
      <c r="K21" s="96">
        <f t="shared" si="7"/>
        <v>0</v>
      </c>
      <c r="L21" s="96">
        <f t="shared" si="7"/>
        <v>0</v>
      </c>
      <c r="M21" s="96">
        <f t="shared" si="7"/>
        <v>0</v>
      </c>
      <c r="N21" s="96">
        <f t="shared" si="7"/>
        <v>0</v>
      </c>
      <c r="O21" s="96">
        <f t="shared" si="7"/>
        <v>0</v>
      </c>
      <c r="P21" s="96">
        <f t="shared" si="7"/>
        <v>0</v>
      </c>
      <c r="Q21" s="96">
        <f t="shared" si="7"/>
        <v>0</v>
      </c>
      <c r="R21" s="114">
        <f t="shared" si="2"/>
        <v>0</v>
      </c>
    </row>
    <row r="22" spans="1:18" ht="13.5" customHeight="1">
      <c r="A22" s="8"/>
      <c r="B22" s="9" t="s">
        <v>142</v>
      </c>
      <c r="C22" s="37">
        <v>911</v>
      </c>
      <c r="D22" s="36" t="s">
        <v>130</v>
      </c>
      <c r="E22" s="36" t="s">
        <v>234</v>
      </c>
      <c r="F22" s="36"/>
      <c r="G22" s="116">
        <f>G23</f>
        <v>100</v>
      </c>
      <c r="H22" s="58">
        <f>H23</f>
        <v>100</v>
      </c>
      <c r="I22" s="58">
        <f aca="true" t="shared" si="8" ref="I22:Q22">I23</f>
        <v>0</v>
      </c>
      <c r="J22" s="58">
        <f t="shared" si="8"/>
        <v>0</v>
      </c>
      <c r="K22" s="58">
        <f t="shared" si="8"/>
        <v>0</v>
      </c>
      <c r="L22" s="58">
        <f t="shared" si="8"/>
        <v>0</v>
      </c>
      <c r="M22" s="58">
        <f t="shared" si="8"/>
        <v>0</v>
      </c>
      <c r="N22" s="58">
        <f t="shared" si="8"/>
        <v>0</v>
      </c>
      <c r="O22" s="58">
        <f t="shared" si="8"/>
        <v>0</v>
      </c>
      <c r="P22" s="58">
        <f t="shared" si="8"/>
        <v>0</v>
      </c>
      <c r="Q22" s="58">
        <f t="shared" si="8"/>
        <v>0</v>
      </c>
      <c r="R22" s="114">
        <f t="shared" si="2"/>
        <v>0</v>
      </c>
    </row>
    <row r="23" spans="1:18" ht="13.5" customHeight="1">
      <c r="A23" s="8"/>
      <c r="B23" s="9" t="s">
        <v>197</v>
      </c>
      <c r="C23" s="37">
        <v>911</v>
      </c>
      <c r="D23" s="36" t="s">
        <v>130</v>
      </c>
      <c r="E23" s="36" t="s">
        <v>234</v>
      </c>
      <c r="F23" s="36" t="s">
        <v>196</v>
      </c>
      <c r="G23" s="116">
        <v>100</v>
      </c>
      <c r="H23" s="58">
        <v>100</v>
      </c>
      <c r="I23" s="18"/>
      <c r="J23" s="18"/>
      <c r="K23" s="18"/>
      <c r="L23" s="18"/>
      <c r="M23" s="67"/>
      <c r="N23" s="67"/>
      <c r="O23" s="67"/>
      <c r="P23" s="67"/>
      <c r="Q23" s="67">
        <v>0</v>
      </c>
      <c r="R23" s="114">
        <f t="shared" si="2"/>
        <v>0</v>
      </c>
    </row>
    <row r="24" spans="1:18" ht="16.5" customHeight="1">
      <c r="A24" s="8" t="s">
        <v>41</v>
      </c>
      <c r="B24" s="16" t="s">
        <v>35</v>
      </c>
      <c r="C24" s="37">
        <v>911</v>
      </c>
      <c r="D24" s="94" t="s">
        <v>131</v>
      </c>
      <c r="E24" s="73"/>
      <c r="F24" s="73"/>
      <c r="G24" s="117">
        <f>G25+G27</f>
        <v>7238.299999999999</v>
      </c>
      <c r="H24" s="117">
        <f aca="true" t="shared" si="9" ref="H24:Q24">H25+H27</f>
        <v>7222.4</v>
      </c>
      <c r="I24" s="117">
        <f t="shared" si="9"/>
        <v>0</v>
      </c>
      <c r="J24" s="117">
        <f t="shared" si="9"/>
        <v>0</v>
      </c>
      <c r="K24" s="117">
        <f t="shared" si="9"/>
        <v>0</v>
      </c>
      <c r="L24" s="117">
        <f t="shared" si="9"/>
        <v>0</v>
      </c>
      <c r="M24" s="117">
        <f t="shared" si="9"/>
        <v>0</v>
      </c>
      <c r="N24" s="117">
        <f t="shared" si="9"/>
        <v>0</v>
      </c>
      <c r="O24" s="117">
        <f t="shared" si="9"/>
        <v>0</v>
      </c>
      <c r="P24" s="117">
        <f t="shared" si="9"/>
        <v>0</v>
      </c>
      <c r="Q24" s="117">
        <f t="shared" si="9"/>
        <v>7193.1</v>
      </c>
      <c r="R24" s="114">
        <f t="shared" si="2"/>
        <v>99.59431767833408</v>
      </c>
    </row>
    <row r="25" spans="1:18" ht="22.5" customHeight="1">
      <c r="A25" s="8"/>
      <c r="B25" s="9" t="s">
        <v>166</v>
      </c>
      <c r="C25" s="37">
        <v>911</v>
      </c>
      <c r="D25" s="36" t="s">
        <v>131</v>
      </c>
      <c r="E25" s="61" t="s">
        <v>239</v>
      </c>
      <c r="F25" s="46"/>
      <c r="G25" s="116">
        <f>G26</f>
        <v>72</v>
      </c>
      <c r="H25" s="59">
        <f>H26</f>
        <v>72</v>
      </c>
      <c r="I25" s="59">
        <f aca="true" t="shared" si="10" ref="I25:Q25">I26</f>
        <v>0</v>
      </c>
      <c r="J25" s="59">
        <f t="shared" si="10"/>
        <v>0</v>
      </c>
      <c r="K25" s="59">
        <f t="shared" si="10"/>
        <v>0</v>
      </c>
      <c r="L25" s="59">
        <f t="shared" si="10"/>
        <v>0</v>
      </c>
      <c r="M25" s="59">
        <f t="shared" si="10"/>
        <v>0</v>
      </c>
      <c r="N25" s="59">
        <f t="shared" si="10"/>
        <v>0</v>
      </c>
      <c r="O25" s="59">
        <f t="shared" si="10"/>
        <v>0</v>
      </c>
      <c r="P25" s="59">
        <f t="shared" si="10"/>
        <v>0</v>
      </c>
      <c r="Q25" s="59">
        <f t="shared" si="10"/>
        <v>72</v>
      </c>
      <c r="R25" s="114">
        <f t="shared" si="2"/>
        <v>100</v>
      </c>
    </row>
    <row r="26" spans="1:18" ht="16.5" customHeight="1">
      <c r="A26" s="8"/>
      <c r="B26" s="9" t="s">
        <v>197</v>
      </c>
      <c r="C26" s="37">
        <v>911</v>
      </c>
      <c r="D26" s="36" t="s">
        <v>131</v>
      </c>
      <c r="E26" s="61" t="s">
        <v>239</v>
      </c>
      <c r="F26" s="46" t="s">
        <v>196</v>
      </c>
      <c r="G26" s="116">
        <v>72</v>
      </c>
      <c r="H26" s="59">
        <v>72</v>
      </c>
      <c r="I26" s="44"/>
      <c r="J26" s="44"/>
      <c r="K26" s="44"/>
      <c r="L26" s="44"/>
      <c r="M26" s="67"/>
      <c r="N26" s="67"/>
      <c r="O26" s="67"/>
      <c r="P26" s="67"/>
      <c r="Q26" s="67">
        <v>72</v>
      </c>
      <c r="R26" s="114">
        <f t="shared" si="2"/>
        <v>100</v>
      </c>
    </row>
    <row r="27" spans="1:18" ht="16.5" customHeight="1">
      <c r="A27" s="8"/>
      <c r="B27" s="9" t="s">
        <v>212</v>
      </c>
      <c r="C27" s="37">
        <v>911</v>
      </c>
      <c r="D27" s="36" t="s">
        <v>131</v>
      </c>
      <c r="E27" s="61" t="s">
        <v>240</v>
      </c>
      <c r="F27" s="46"/>
      <c r="G27" s="116">
        <f>G28+G29</f>
        <v>7166.299999999999</v>
      </c>
      <c r="H27" s="116">
        <f aca="true" t="shared" si="11" ref="H27:Q27">H28+H29</f>
        <v>7150.4</v>
      </c>
      <c r="I27" s="116">
        <f t="shared" si="11"/>
        <v>0</v>
      </c>
      <c r="J27" s="116">
        <f t="shared" si="11"/>
        <v>0</v>
      </c>
      <c r="K27" s="116">
        <f t="shared" si="11"/>
        <v>0</v>
      </c>
      <c r="L27" s="116">
        <f t="shared" si="11"/>
        <v>0</v>
      </c>
      <c r="M27" s="116">
        <f t="shared" si="11"/>
        <v>0</v>
      </c>
      <c r="N27" s="116">
        <f t="shared" si="11"/>
        <v>0</v>
      </c>
      <c r="O27" s="116">
        <f t="shared" si="11"/>
        <v>0</v>
      </c>
      <c r="P27" s="116">
        <f t="shared" si="11"/>
        <v>0</v>
      </c>
      <c r="Q27" s="116">
        <f t="shared" si="11"/>
        <v>7121.1</v>
      </c>
      <c r="R27" s="114">
        <f t="shared" si="2"/>
        <v>99.59023271425376</v>
      </c>
    </row>
    <row r="28" spans="1:18" ht="31.5" customHeight="1">
      <c r="A28" s="8"/>
      <c r="B28" s="9" t="s">
        <v>193</v>
      </c>
      <c r="C28" s="37">
        <v>911</v>
      </c>
      <c r="D28" s="36" t="s">
        <v>131</v>
      </c>
      <c r="E28" s="61" t="s">
        <v>240</v>
      </c>
      <c r="F28" s="46" t="s">
        <v>191</v>
      </c>
      <c r="G28" s="116">
        <v>6982.9</v>
      </c>
      <c r="H28" s="59">
        <v>6982.9</v>
      </c>
      <c r="I28" s="44"/>
      <c r="J28" s="44"/>
      <c r="K28" s="44"/>
      <c r="L28" s="44"/>
      <c r="M28" s="67"/>
      <c r="N28" s="67"/>
      <c r="O28" s="67"/>
      <c r="P28" s="67"/>
      <c r="Q28" s="67">
        <v>6960.3</v>
      </c>
      <c r="R28" s="114">
        <f t="shared" si="2"/>
        <v>99.67635223188076</v>
      </c>
    </row>
    <row r="29" spans="1:18" ht="16.5" customHeight="1">
      <c r="A29" s="8"/>
      <c r="B29" s="9" t="s">
        <v>194</v>
      </c>
      <c r="C29" s="37">
        <v>911</v>
      </c>
      <c r="D29" s="36" t="s">
        <v>131</v>
      </c>
      <c r="E29" s="61" t="s">
        <v>240</v>
      </c>
      <c r="F29" s="46" t="s">
        <v>192</v>
      </c>
      <c r="G29" s="116">
        <v>183.4</v>
      </c>
      <c r="H29" s="59">
        <v>167.5</v>
      </c>
      <c r="I29" s="44"/>
      <c r="J29" s="44"/>
      <c r="K29" s="44"/>
      <c r="L29" s="44"/>
      <c r="M29" s="67"/>
      <c r="N29" s="67"/>
      <c r="O29" s="67"/>
      <c r="P29" s="67"/>
      <c r="Q29" s="67">
        <v>160.8</v>
      </c>
      <c r="R29" s="114">
        <f t="shared" si="2"/>
        <v>96.00000000000001</v>
      </c>
    </row>
    <row r="30" spans="1:18" ht="15" customHeight="1">
      <c r="A30" s="15" t="s">
        <v>7</v>
      </c>
      <c r="B30" s="9" t="s">
        <v>55</v>
      </c>
      <c r="C30" s="37">
        <v>911</v>
      </c>
      <c r="D30" s="69" t="s">
        <v>36</v>
      </c>
      <c r="E30" s="35"/>
      <c r="F30" s="35"/>
      <c r="G30" s="115">
        <f>G31</f>
        <v>60433.4</v>
      </c>
      <c r="H30" s="115">
        <f aca="true" t="shared" si="12" ref="H30:Q30">H31</f>
        <v>80019.8</v>
      </c>
      <c r="I30" s="115">
        <f t="shared" si="12"/>
        <v>0</v>
      </c>
      <c r="J30" s="115">
        <f t="shared" si="12"/>
        <v>0</v>
      </c>
      <c r="K30" s="115">
        <f t="shared" si="12"/>
        <v>0</v>
      </c>
      <c r="L30" s="115">
        <f t="shared" si="12"/>
        <v>0</v>
      </c>
      <c r="M30" s="115">
        <f t="shared" si="12"/>
        <v>0</v>
      </c>
      <c r="N30" s="115">
        <f t="shared" si="12"/>
        <v>0</v>
      </c>
      <c r="O30" s="115">
        <f t="shared" si="12"/>
        <v>0</v>
      </c>
      <c r="P30" s="115">
        <f t="shared" si="12"/>
        <v>0</v>
      </c>
      <c r="Q30" s="115">
        <f t="shared" si="12"/>
        <v>79114.6</v>
      </c>
      <c r="R30" s="114">
        <f t="shared" si="2"/>
        <v>98.86877997695571</v>
      </c>
    </row>
    <row r="31" spans="1:18" ht="15" customHeight="1">
      <c r="A31" s="8" t="s">
        <v>162</v>
      </c>
      <c r="B31" s="16" t="s">
        <v>69</v>
      </c>
      <c r="C31" s="37">
        <v>911</v>
      </c>
      <c r="D31" s="94" t="s">
        <v>70</v>
      </c>
      <c r="E31" s="73"/>
      <c r="F31" s="73"/>
      <c r="G31" s="117">
        <f aca="true" t="shared" si="13" ref="G31:Q31">G32+G41+G48+G57</f>
        <v>60433.4</v>
      </c>
      <c r="H31" s="96">
        <f t="shared" si="13"/>
        <v>80019.8</v>
      </c>
      <c r="I31" s="96">
        <f t="shared" si="13"/>
        <v>0</v>
      </c>
      <c r="J31" s="96">
        <f t="shared" si="13"/>
        <v>0</v>
      </c>
      <c r="K31" s="96">
        <f t="shared" si="13"/>
        <v>0</v>
      </c>
      <c r="L31" s="96">
        <f t="shared" si="13"/>
        <v>0</v>
      </c>
      <c r="M31" s="96">
        <f t="shared" si="13"/>
        <v>0</v>
      </c>
      <c r="N31" s="96">
        <f t="shared" si="13"/>
        <v>0</v>
      </c>
      <c r="O31" s="96">
        <f t="shared" si="13"/>
        <v>0</v>
      </c>
      <c r="P31" s="96">
        <f t="shared" si="13"/>
        <v>0</v>
      </c>
      <c r="Q31" s="96">
        <f t="shared" si="13"/>
        <v>79114.6</v>
      </c>
      <c r="R31" s="114">
        <f t="shared" si="2"/>
        <v>98.86877997695571</v>
      </c>
    </row>
    <row r="32" spans="1:18" ht="16.5" customHeight="1">
      <c r="A32" s="8" t="s">
        <v>220</v>
      </c>
      <c r="B32" s="104" t="s">
        <v>84</v>
      </c>
      <c r="C32" s="37">
        <v>911</v>
      </c>
      <c r="D32" s="68" t="s">
        <v>70</v>
      </c>
      <c r="E32" s="61" t="s">
        <v>248</v>
      </c>
      <c r="F32" s="73"/>
      <c r="G32" s="118">
        <f>G33+G37+G39+G35</f>
        <v>15460.9</v>
      </c>
      <c r="H32" s="118">
        <f>H33+H37+H39+H35</f>
        <v>32997.6</v>
      </c>
      <c r="I32" s="118">
        <f aca="true" t="shared" si="14" ref="I32:Q32">I33+I37+I39+I35</f>
        <v>0</v>
      </c>
      <c r="J32" s="118">
        <f t="shared" si="14"/>
        <v>0</v>
      </c>
      <c r="K32" s="118">
        <f t="shared" si="14"/>
        <v>0</v>
      </c>
      <c r="L32" s="118">
        <f t="shared" si="14"/>
        <v>0</v>
      </c>
      <c r="M32" s="118">
        <f t="shared" si="14"/>
        <v>0</v>
      </c>
      <c r="N32" s="118">
        <f t="shared" si="14"/>
        <v>0</v>
      </c>
      <c r="O32" s="118">
        <f t="shared" si="14"/>
        <v>0</v>
      </c>
      <c r="P32" s="118">
        <f t="shared" si="14"/>
        <v>0</v>
      </c>
      <c r="Q32" s="118">
        <f t="shared" si="14"/>
        <v>32557.2</v>
      </c>
      <c r="R32" s="114">
        <f t="shared" si="2"/>
        <v>98.66535748054405</v>
      </c>
    </row>
    <row r="33" spans="1:18" ht="20.25">
      <c r="A33" s="8"/>
      <c r="B33" s="9" t="s">
        <v>85</v>
      </c>
      <c r="C33" s="37">
        <v>911</v>
      </c>
      <c r="D33" s="61" t="s">
        <v>70</v>
      </c>
      <c r="E33" s="61" t="s">
        <v>249</v>
      </c>
      <c r="F33" s="73"/>
      <c r="G33" s="118">
        <f>G34</f>
        <v>12813.9</v>
      </c>
      <c r="H33" s="118">
        <f aca="true" t="shared" si="15" ref="H33:Q33">H34</f>
        <v>27659.2</v>
      </c>
      <c r="I33" s="118">
        <f t="shared" si="15"/>
        <v>0</v>
      </c>
      <c r="J33" s="118">
        <f t="shared" si="15"/>
        <v>0</v>
      </c>
      <c r="K33" s="118">
        <f t="shared" si="15"/>
        <v>0</v>
      </c>
      <c r="L33" s="118">
        <f t="shared" si="15"/>
        <v>0</v>
      </c>
      <c r="M33" s="118">
        <f t="shared" si="15"/>
        <v>0</v>
      </c>
      <c r="N33" s="118">
        <f t="shared" si="15"/>
        <v>0</v>
      </c>
      <c r="O33" s="118">
        <f t="shared" si="15"/>
        <v>0</v>
      </c>
      <c r="P33" s="118">
        <f t="shared" si="15"/>
        <v>0</v>
      </c>
      <c r="Q33" s="118">
        <f t="shared" si="15"/>
        <v>27221</v>
      </c>
      <c r="R33" s="114">
        <f t="shared" si="2"/>
        <v>98.41571701278417</v>
      </c>
    </row>
    <row r="34" spans="1:18" ht="17.25" customHeight="1">
      <c r="A34" s="8"/>
      <c r="B34" s="9" t="s">
        <v>194</v>
      </c>
      <c r="C34" s="37">
        <v>911</v>
      </c>
      <c r="D34" s="61" t="s">
        <v>70</v>
      </c>
      <c r="E34" s="61" t="s">
        <v>249</v>
      </c>
      <c r="F34" s="61" t="s">
        <v>192</v>
      </c>
      <c r="G34" s="118">
        <v>12813.9</v>
      </c>
      <c r="H34" s="58">
        <v>27659.2</v>
      </c>
      <c r="I34" s="18"/>
      <c r="J34" s="18"/>
      <c r="K34" s="18"/>
      <c r="L34" s="18"/>
      <c r="M34" s="67"/>
      <c r="N34" s="67"/>
      <c r="O34" s="67"/>
      <c r="P34" s="67"/>
      <c r="Q34" s="66">
        <v>27221</v>
      </c>
      <c r="R34" s="114">
        <f t="shared" si="2"/>
        <v>98.41571701278417</v>
      </c>
    </row>
    <row r="35" spans="1:18" ht="21.75" customHeight="1">
      <c r="A35" s="8"/>
      <c r="B35" s="9" t="s">
        <v>198</v>
      </c>
      <c r="C35" s="37">
        <v>911</v>
      </c>
      <c r="D35" s="61" t="s">
        <v>70</v>
      </c>
      <c r="E35" s="61" t="s">
        <v>250</v>
      </c>
      <c r="F35" s="73"/>
      <c r="G35" s="118">
        <f>G36</f>
        <v>368</v>
      </c>
      <c r="H35" s="58">
        <f>H36</f>
        <v>460.2</v>
      </c>
      <c r="I35" s="18"/>
      <c r="J35" s="18"/>
      <c r="K35" s="18"/>
      <c r="L35" s="18"/>
      <c r="M35" s="67"/>
      <c r="N35" s="67"/>
      <c r="O35" s="67"/>
      <c r="P35" s="67"/>
      <c r="Q35" s="67">
        <f>Q36</f>
        <v>460</v>
      </c>
      <c r="R35" s="114">
        <f t="shared" si="2"/>
        <v>99.95654063450674</v>
      </c>
    </row>
    <row r="36" spans="1:18" ht="17.25" customHeight="1">
      <c r="A36" s="8"/>
      <c r="B36" s="9" t="s">
        <v>194</v>
      </c>
      <c r="C36" s="37">
        <v>911</v>
      </c>
      <c r="D36" s="61" t="s">
        <v>70</v>
      </c>
      <c r="E36" s="61" t="s">
        <v>250</v>
      </c>
      <c r="F36" s="61" t="s">
        <v>192</v>
      </c>
      <c r="G36" s="118">
        <v>368</v>
      </c>
      <c r="H36" s="58">
        <v>460.2</v>
      </c>
      <c r="I36" s="18"/>
      <c r="J36" s="18"/>
      <c r="K36" s="18"/>
      <c r="L36" s="18"/>
      <c r="M36" s="67"/>
      <c r="N36" s="67"/>
      <c r="O36" s="67"/>
      <c r="P36" s="67"/>
      <c r="Q36" s="67">
        <v>460</v>
      </c>
      <c r="R36" s="114">
        <f t="shared" si="2"/>
        <v>99.95654063450674</v>
      </c>
    </row>
    <row r="37" spans="1:18" ht="16.5" customHeight="1">
      <c r="A37" s="8"/>
      <c r="B37" s="9" t="s">
        <v>86</v>
      </c>
      <c r="C37" s="37">
        <v>911</v>
      </c>
      <c r="D37" s="61" t="s">
        <v>70</v>
      </c>
      <c r="E37" s="61" t="s">
        <v>251</v>
      </c>
      <c r="F37" s="73"/>
      <c r="G37" s="118">
        <f>G38</f>
        <v>2110.1</v>
      </c>
      <c r="H37" s="118">
        <f aca="true" t="shared" si="16" ref="H37:Q37">H38</f>
        <v>4552.5</v>
      </c>
      <c r="I37" s="118">
        <f t="shared" si="16"/>
        <v>0</v>
      </c>
      <c r="J37" s="118">
        <f t="shared" si="16"/>
        <v>0</v>
      </c>
      <c r="K37" s="118">
        <f t="shared" si="16"/>
        <v>0</v>
      </c>
      <c r="L37" s="118">
        <f t="shared" si="16"/>
        <v>0</v>
      </c>
      <c r="M37" s="118">
        <f t="shared" si="16"/>
        <v>0</v>
      </c>
      <c r="N37" s="118">
        <f t="shared" si="16"/>
        <v>0</v>
      </c>
      <c r="O37" s="118">
        <f t="shared" si="16"/>
        <v>0</v>
      </c>
      <c r="P37" s="118">
        <f t="shared" si="16"/>
        <v>0</v>
      </c>
      <c r="Q37" s="118">
        <f t="shared" si="16"/>
        <v>4550.8</v>
      </c>
      <c r="R37" s="114">
        <f t="shared" si="2"/>
        <v>99.96265788028556</v>
      </c>
    </row>
    <row r="38" spans="1:18" ht="18" customHeight="1">
      <c r="A38" s="8"/>
      <c r="B38" s="9" t="s">
        <v>194</v>
      </c>
      <c r="C38" s="37">
        <v>911</v>
      </c>
      <c r="D38" s="46" t="s">
        <v>70</v>
      </c>
      <c r="E38" s="61" t="s">
        <v>251</v>
      </c>
      <c r="F38" s="46" t="s">
        <v>192</v>
      </c>
      <c r="G38" s="116">
        <v>2110.1</v>
      </c>
      <c r="H38" s="58">
        <v>4552.5</v>
      </c>
      <c r="I38" s="18"/>
      <c r="J38" s="18"/>
      <c r="K38" s="18"/>
      <c r="L38" s="18"/>
      <c r="M38" s="67"/>
      <c r="N38" s="67"/>
      <c r="O38" s="67"/>
      <c r="P38" s="67"/>
      <c r="Q38" s="67">
        <v>4550.8</v>
      </c>
      <c r="R38" s="114">
        <f t="shared" si="2"/>
        <v>99.96265788028556</v>
      </c>
    </row>
    <row r="39" spans="1:18" ht="20.25">
      <c r="A39" s="8"/>
      <c r="B39" s="145" t="s">
        <v>167</v>
      </c>
      <c r="C39" s="37">
        <v>911</v>
      </c>
      <c r="D39" s="61" t="s">
        <v>70</v>
      </c>
      <c r="E39" s="61" t="s">
        <v>252</v>
      </c>
      <c r="F39" s="73"/>
      <c r="G39" s="118">
        <f>G40</f>
        <v>168.9</v>
      </c>
      <c r="H39" s="118">
        <f aca="true" t="shared" si="17" ref="H39:Q39">H40</f>
        <v>325.7</v>
      </c>
      <c r="I39" s="118">
        <f t="shared" si="17"/>
        <v>0</v>
      </c>
      <c r="J39" s="118">
        <f t="shared" si="17"/>
        <v>0</v>
      </c>
      <c r="K39" s="118">
        <f t="shared" si="17"/>
        <v>0</v>
      </c>
      <c r="L39" s="118">
        <f t="shared" si="17"/>
        <v>0</v>
      </c>
      <c r="M39" s="118">
        <f t="shared" si="17"/>
        <v>0</v>
      </c>
      <c r="N39" s="118">
        <f t="shared" si="17"/>
        <v>0</v>
      </c>
      <c r="O39" s="118">
        <f t="shared" si="17"/>
        <v>0</v>
      </c>
      <c r="P39" s="118">
        <f t="shared" si="17"/>
        <v>0</v>
      </c>
      <c r="Q39" s="118">
        <f t="shared" si="17"/>
        <v>325.4</v>
      </c>
      <c r="R39" s="114">
        <f t="shared" si="2"/>
        <v>99.9078906969604</v>
      </c>
    </row>
    <row r="40" spans="1:18" ht="17.25" customHeight="1">
      <c r="A40" s="8"/>
      <c r="B40" s="9" t="s">
        <v>194</v>
      </c>
      <c r="C40" s="37">
        <v>911</v>
      </c>
      <c r="D40" s="46" t="s">
        <v>70</v>
      </c>
      <c r="E40" s="61" t="s">
        <v>252</v>
      </c>
      <c r="F40" s="46" t="s">
        <v>192</v>
      </c>
      <c r="G40" s="116">
        <v>168.9</v>
      </c>
      <c r="H40" s="58">
        <v>325.7</v>
      </c>
      <c r="I40" s="18"/>
      <c r="J40" s="18"/>
      <c r="K40" s="18"/>
      <c r="L40" s="18"/>
      <c r="M40" s="67"/>
      <c r="N40" s="67"/>
      <c r="O40" s="67"/>
      <c r="P40" s="67"/>
      <c r="Q40" s="67">
        <v>325.4</v>
      </c>
      <c r="R40" s="114">
        <f t="shared" si="2"/>
        <v>99.9078906969604</v>
      </c>
    </row>
    <row r="41" spans="1:18" ht="20.25">
      <c r="A41" s="8" t="s">
        <v>221</v>
      </c>
      <c r="B41" s="104" t="s">
        <v>168</v>
      </c>
      <c r="C41" s="37">
        <v>911</v>
      </c>
      <c r="D41" s="61" t="s">
        <v>70</v>
      </c>
      <c r="E41" s="61" t="s">
        <v>253</v>
      </c>
      <c r="F41" s="73"/>
      <c r="G41" s="118">
        <f>G44+G46+G42</f>
        <v>15497.6</v>
      </c>
      <c r="H41" s="118">
        <f aca="true" t="shared" si="18" ref="H41:Q41">H44+H46+H42</f>
        <v>12081.800000000001</v>
      </c>
      <c r="I41" s="118">
        <f t="shared" si="18"/>
        <v>0</v>
      </c>
      <c r="J41" s="118">
        <f t="shared" si="18"/>
        <v>0</v>
      </c>
      <c r="K41" s="118">
        <f t="shared" si="18"/>
        <v>0</v>
      </c>
      <c r="L41" s="118">
        <f t="shared" si="18"/>
        <v>0</v>
      </c>
      <c r="M41" s="118">
        <f t="shared" si="18"/>
        <v>0</v>
      </c>
      <c r="N41" s="118">
        <f t="shared" si="18"/>
        <v>0</v>
      </c>
      <c r="O41" s="118">
        <f t="shared" si="18"/>
        <v>0</v>
      </c>
      <c r="P41" s="118">
        <f t="shared" si="18"/>
        <v>0</v>
      </c>
      <c r="Q41" s="118">
        <f t="shared" si="18"/>
        <v>12017</v>
      </c>
      <c r="R41" s="114">
        <f t="shared" si="2"/>
        <v>99.46365607773674</v>
      </c>
    </row>
    <row r="42" spans="1:18" ht="18.75" customHeight="1">
      <c r="A42" s="8"/>
      <c r="B42" s="9" t="s">
        <v>292</v>
      </c>
      <c r="C42" s="37">
        <v>911</v>
      </c>
      <c r="D42" s="61" t="s">
        <v>70</v>
      </c>
      <c r="E42" s="61" t="s">
        <v>291</v>
      </c>
      <c r="F42" s="73"/>
      <c r="G42" s="118">
        <f>G43</f>
        <v>0</v>
      </c>
      <c r="H42" s="118">
        <f aca="true" t="shared" si="19" ref="H42:Q42">H43</f>
        <v>190.2</v>
      </c>
      <c r="I42" s="118">
        <f t="shared" si="19"/>
        <v>0</v>
      </c>
      <c r="J42" s="118">
        <f t="shared" si="19"/>
        <v>0</v>
      </c>
      <c r="K42" s="118">
        <f t="shared" si="19"/>
        <v>0</v>
      </c>
      <c r="L42" s="118">
        <f t="shared" si="19"/>
        <v>0</v>
      </c>
      <c r="M42" s="118">
        <f t="shared" si="19"/>
        <v>0</v>
      </c>
      <c r="N42" s="118">
        <f t="shared" si="19"/>
        <v>0</v>
      </c>
      <c r="O42" s="118">
        <f t="shared" si="19"/>
        <v>0</v>
      </c>
      <c r="P42" s="118">
        <f t="shared" si="19"/>
        <v>0</v>
      </c>
      <c r="Q42" s="118">
        <f t="shared" si="19"/>
        <v>190.2</v>
      </c>
      <c r="R42" s="114">
        <f t="shared" si="2"/>
        <v>100</v>
      </c>
    </row>
    <row r="43" spans="1:18" ht="18.75" customHeight="1">
      <c r="A43" s="8"/>
      <c r="B43" s="9" t="s">
        <v>194</v>
      </c>
      <c r="C43" s="37">
        <v>911</v>
      </c>
      <c r="D43" s="46" t="s">
        <v>70</v>
      </c>
      <c r="E43" s="61" t="s">
        <v>291</v>
      </c>
      <c r="F43" s="46" t="s">
        <v>192</v>
      </c>
      <c r="G43" s="118">
        <v>0</v>
      </c>
      <c r="H43" s="118">
        <v>190.2</v>
      </c>
      <c r="I43" s="118"/>
      <c r="J43" s="118"/>
      <c r="K43" s="118"/>
      <c r="L43" s="118"/>
      <c r="M43" s="118"/>
      <c r="N43" s="118"/>
      <c r="O43" s="118"/>
      <c r="P43" s="118"/>
      <c r="Q43" s="118">
        <v>190.2</v>
      </c>
      <c r="R43" s="114">
        <f t="shared" si="2"/>
        <v>100</v>
      </c>
    </row>
    <row r="44" spans="1:18" ht="15.75" customHeight="1">
      <c r="A44" s="8"/>
      <c r="B44" s="9" t="s">
        <v>87</v>
      </c>
      <c r="C44" s="37">
        <v>911</v>
      </c>
      <c r="D44" s="61" t="s">
        <v>70</v>
      </c>
      <c r="E44" s="61" t="s">
        <v>254</v>
      </c>
      <c r="F44" s="73"/>
      <c r="G44" s="118">
        <f>G45</f>
        <v>600</v>
      </c>
      <c r="H44" s="84">
        <f>H45</f>
        <v>594</v>
      </c>
      <c r="I44" s="71"/>
      <c r="J44" s="71"/>
      <c r="K44" s="71"/>
      <c r="L44" s="71"/>
      <c r="M44" s="72"/>
      <c r="N44" s="72"/>
      <c r="O44" s="72"/>
      <c r="P44" s="72"/>
      <c r="Q44" s="67">
        <f>Q45</f>
        <v>594</v>
      </c>
      <c r="R44" s="114">
        <f t="shared" si="2"/>
        <v>100</v>
      </c>
    </row>
    <row r="45" spans="1:18" ht="16.5" customHeight="1">
      <c r="A45" s="8"/>
      <c r="B45" s="9" t="s">
        <v>194</v>
      </c>
      <c r="C45" s="37">
        <v>911</v>
      </c>
      <c r="D45" s="46" t="s">
        <v>70</v>
      </c>
      <c r="E45" s="61" t="s">
        <v>254</v>
      </c>
      <c r="F45" s="46" t="s">
        <v>192</v>
      </c>
      <c r="G45" s="116">
        <v>600</v>
      </c>
      <c r="H45" s="58">
        <v>594</v>
      </c>
      <c r="I45" s="18"/>
      <c r="J45" s="18"/>
      <c r="K45" s="18"/>
      <c r="L45" s="18"/>
      <c r="M45" s="67"/>
      <c r="N45" s="67"/>
      <c r="O45" s="67"/>
      <c r="P45" s="67"/>
      <c r="Q45" s="67">
        <v>594</v>
      </c>
      <c r="R45" s="114">
        <f t="shared" si="2"/>
        <v>100</v>
      </c>
    </row>
    <row r="46" spans="1:18" ht="16.5" customHeight="1">
      <c r="A46" s="8"/>
      <c r="B46" s="9" t="s">
        <v>213</v>
      </c>
      <c r="C46" s="160" t="s">
        <v>67</v>
      </c>
      <c r="D46" s="36" t="s">
        <v>70</v>
      </c>
      <c r="E46" s="61" t="s">
        <v>255</v>
      </c>
      <c r="F46" s="68"/>
      <c r="G46" s="116">
        <f>G47</f>
        <v>14897.6</v>
      </c>
      <c r="H46" s="116">
        <f aca="true" t="shared" si="20" ref="H46:Q46">H47</f>
        <v>11297.6</v>
      </c>
      <c r="I46" s="116">
        <f t="shared" si="20"/>
        <v>0</v>
      </c>
      <c r="J46" s="116">
        <f t="shared" si="20"/>
        <v>0</v>
      </c>
      <c r="K46" s="116">
        <f t="shared" si="20"/>
        <v>0</v>
      </c>
      <c r="L46" s="116">
        <f t="shared" si="20"/>
        <v>0</v>
      </c>
      <c r="M46" s="116">
        <f t="shared" si="20"/>
        <v>0</v>
      </c>
      <c r="N46" s="116">
        <f t="shared" si="20"/>
        <v>0</v>
      </c>
      <c r="O46" s="116">
        <f t="shared" si="20"/>
        <v>0</v>
      </c>
      <c r="P46" s="116">
        <f t="shared" si="20"/>
        <v>0</v>
      </c>
      <c r="Q46" s="116">
        <f t="shared" si="20"/>
        <v>11232.8</v>
      </c>
      <c r="R46" s="114">
        <f t="shared" si="2"/>
        <v>99.4264268517207</v>
      </c>
    </row>
    <row r="47" spans="1:18" ht="16.5" customHeight="1">
      <c r="A47" s="8"/>
      <c r="B47" s="9" t="s">
        <v>194</v>
      </c>
      <c r="C47" s="160" t="s">
        <v>67</v>
      </c>
      <c r="D47" s="36" t="s">
        <v>70</v>
      </c>
      <c r="E47" s="61" t="s">
        <v>255</v>
      </c>
      <c r="F47" s="68" t="s">
        <v>192</v>
      </c>
      <c r="G47" s="116">
        <v>14897.6</v>
      </c>
      <c r="H47" s="58">
        <v>11297.6</v>
      </c>
      <c r="I47" s="18"/>
      <c r="J47" s="18"/>
      <c r="K47" s="18"/>
      <c r="L47" s="18"/>
      <c r="M47" s="67"/>
      <c r="N47" s="67"/>
      <c r="O47" s="67"/>
      <c r="P47" s="67"/>
      <c r="Q47" s="67">
        <v>11232.8</v>
      </c>
      <c r="R47" s="114">
        <f t="shared" si="2"/>
        <v>99.4264268517207</v>
      </c>
    </row>
    <row r="48" spans="1:18" ht="15.75" customHeight="1">
      <c r="A48" s="8" t="s">
        <v>222</v>
      </c>
      <c r="B48" s="104" t="s">
        <v>88</v>
      </c>
      <c r="C48" s="37">
        <v>911</v>
      </c>
      <c r="D48" s="61" t="s">
        <v>70</v>
      </c>
      <c r="E48" s="61" t="s">
        <v>256</v>
      </c>
      <c r="F48" s="73"/>
      <c r="G48" s="118">
        <f>G49+G53+G55+G51</f>
        <v>6293.3</v>
      </c>
      <c r="H48" s="118">
        <f aca="true" t="shared" si="21" ref="H48:Q48">H49+H53+H55+H51</f>
        <v>8064.8</v>
      </c>
      <c r="I48" s="118">
        <f t="shared" si="21"/>
        <v>0</v>
      </c>
      <c r="J48" s="118">
        <f t="shared" si="21"/>
        <v>0</v>
      </c>
      <c r="K48" s="118">
        <f t="shared" si="21"/>
        <v>0</v>
      </c>
      <c r="L48" s="118">
        <f t="shared" si="21"/>
        <v>0</v>
      </c>
      <c r="M48" s="118">
        <f t="shared" si="21"/>
        <v>0</v>
      </c>
      <c r="N48" s="118">
        <f t="shared" si="21"/>
        <v>0</v>
      </c>
      <c r="O48" s="118">
        <f t="shared" si="21"/>
        <v>0</v>
      </c>
      <c r="P48" s="118">
        <f t="shared" si="21"/>
        <v>0</v>
      </c>
      <c r="Q48" s="118">
        <f t="shared" si="21"/>
        <v>8063.8</v>
      </c>
      <c r="R48" s="114">
        <f t="shared" si="2"/>
        <v>99.98760043646465</v>
      </c>
    </row>
    <row r="49" spans="1:18" ht="15" customHeight="1">
      <c r="A49" s="8"/>
      <c r="B49" s="9" t="s">
        <v>169</v>
      </c>
      <c r="C49" s="37">
        <v>911</v>
      </c>
      <c r="D49" s="61" t="s">
        <v>70</v>
      </c>
      <c r="E49" s="61" t="s">
        <v>257</v>
      </c>
      <c r="F49" s="73"/>
      <c r="G49" s="118">
        <f>G50</f>
        <v>1410.1</v>
      </c>
      <c r="H49" s="118">
        <f aca="true" t="shared" si="22" ref="H49:Q49">H50</f>
        <v>2600.1</v>
      </c>
      <c r="I49" s="118">
        <f t="shared" si="22"/>
        <v>0</v>
      </c>
      <c r="J49" s="118">
        <f t="shared" si="22"/>
        <v>0</v>
      </c>
      <c r="K49" s="118">
        <f t="shared" si="22"/>
        <v>0</v>
      </c>
      <c r="L49" s="118">
        <f t="shared" si="22"/>
        <v>0</v>
      </c>
      <c r="M49" s="118">
        <f t="shared" si="22"/>
        <v>0</v>
      </c>
      <c r="N49" s="118">
        <f t="shared" si="22"/>
        <v>0</v>
      </c>
      <c r="O49" s="118">
        <f t="shared" si="22"/>
        <v>0</v>
      </c>
      <c r="P49" s="118">
        <f t="shared" si="22"/>
        <v>0</v>
      </c>
      <c r="Q49" s="118">
        <f t="shared" si="22"/>
        <v>2599.8</v>
      </c>
      <c r="R49" s="114">
        <f t="shared" si="2"/>
        <v>99.98846198223146</v>
      </c>
    </row>
    <row r="50" spans="1:18" ht="18" customHeight="1">
      <c r="A50" s="8"/>
      <c r="B50" s="9" t="s">
        <v>194</v>
      </c>
      <c r="C50" s="37">
        <v>911</v>
      </c>
      <c r="D50" s="46" t="s">
        <v>70</v>
      </c>
      <c r="E50" s="46" t="s">
        <v>257</v>
      </c>
      <c r="F50" s="46" t="s">
        <v>192</v>
      </c>
      <c r="G50" s="116">
        <v>1410.1</v>
      </c>
      <c r="H50" s="58">
        <v>2600.1</v>
      </c>
      <c r="I50" s="18"/>
      <c r="J50" s="18"/>
      <c r="K50" s="18"/>
      <c r="L50" s="18"/>
      <c r="M50" s="67"/>
      <c r="N50" s="67"/>
      <c r="O50" s="67"/>
      <c r="P50" s="67"/>
      <c r="Q50" s="67">
        <v>2599.8</v>
      </c>
      <c r="R50" s="114">
        <f t="shared" si="2"/>
        <v>99.98846198223146</v>
      </c>
    </row>
    <row r="51" spans="1:18" ht="18" customHeight="1">
      <c r="A51" s="8"/>
      <c r="B51" s="9" t="s">
        <v>285</v>
      </c>
      <c r="C51" s="37">
        <v>911</v>
      </c>
      <c r="D51" s="61" t="s">
        <v>70</v>
      </c>
      <c r="E51" s="61" t="s">
        <v>284</v>
      </c>
      <c r="F51" s="73"/>
      <c r="G51" s="116">
        <f>G52</f>
        <v>99</v>
      </c>
      <c r="H51" s="116">
        <f aca="true" t="shared" si="23" ref="H51:Q51">H52</f>
        <v>198.5</v>
      </c>
      <c r="I51" s="116">
        <f t="shared" si="23"/>
        <v>0</v>
      </c>
      <c r="J51" s="116">
        <f t="shared" si="23"/>
        <v>0</v>
      </c>
      <c r="K51" s="116">
        <f t="shared" si="23"/>
        <v>0</v>
      </c>
      <c r="L51" s="116">
        <f t="shared" si="23"/>
        <v>0</v>
      </c>
      <c r="M51" s="116">
        <f t="shared" si="23"/>
        <v>0</v>
      </c>
      <c r="N51" s="116">
        <f t="shared" si="23"/>
        <v>0</v>
      </c>
      <c r="O51" s="116">
        <f t="shared" si="23"/>
        <v>0</v>
      </c>
      <c r="P51" s="116">
        <f t="shared" si="23"/>
        <v>0</v>
      </c>
      <c r="Q51" s="116">
        <f t="shared" si="23"/>
        <v>198.5</v>
      </c>
      <c r="R51" s="114">
        <f t="shared" si="2"/>
        <v>100</v>
      </c>
    </row>
    <row r="52" spans="1:18" ht="18" customHeight="1">
      <c r="A52" s="8"/>
      <c r="B52" s="9" t="s">
        <v>194</v>
      </c>
      <c r="C52" s="37">
        <v>911</v>
      </c>
      <c r="D52" s="46" t="s">
        <v>70</v>
      </c>
      <c r="E52" s="46" t="s">
        <v>284</v>
      </c>
      <c r="F52" s="46" t="s">
        <v>192</v>
      </c>
      <c r="G52" s="116">
        <v>99</v>
      </c>
      <c r="H52" s="58">
        <v>198.5</v>
      </c>
      <c r="I52" s="18"/>
      <c r="J52" s="18"/>
      <c r="K52" s="18"/>
      <c r="L52" s="18"/>
      <c r="M52" s="67"/>
      <c r="N52" s="67"/>
      <c r="O52" s="67"/>
      <c r="P52" s="67"/>
      <c r="Q52" s="67">
        <v>198.5</v>
      </c>
      <c r="R52" s="114">
        <f t="shared" si="2"/>
        <v>100</v>
      </c>
    </row>
    <row r="53" spans="1:18" ht="23.25" customHeight="1">
      <c r="A53" s="8"/>
      <c r="B53" s="9" t="s">
        <v>170</v>
      </c>
      <c r="C53" s="37">
        <v>911</v>
      </c>
      <c r="D53" s="61" t="s">
        <v>70</v>
      </c>
      <c r="E53" s="46" t="s">
        <v>258</v>
      </c>
      <c r="F53" s="73"/>
      <c r="G53" s="116">
        <f>G54</f>
        <v>1784.2</v>
      </c>
      <c r="H53" s="116">
        <f aca="true" t="shared" si="24" ref="H53:Q53">H54</f>
        <v>2029.2</v>
      </c>
      <c r="I53" s="116">
        <f t="shared" si="24"/>
        <v>0</v>
      </c>
      <c r="J53" s="116">
        <f t="shared" si="24"/>
        <v>0</v>
      </c>
      <c r="K53" s="116">
        <f t="shared" si="24"/>
        <v>0</v>
      </c>
      <c r="L53" s="116">
        <f t="shared" si="24"/>
        <v>0</v>
      </c>
      <c r="M53" s="116">
        <f t="shared" si="24"/>
        <v>0</v>
      </c>
      <c r="N53" s="116">
        <f t="shared" si="24"/>
        <v>0</v>
      </c>
      <c r="O53" s="116">
        <f t="shared" si="24"/>
        <v>0</v>
      </c>
      <c r="P53" s="116">
        <f t="shared" si="24"/>
        <v>0</v>
      </c>
      <c r="Q53" s="116">
        <f t="shared" si="24"/>
        <v>2028.5</v>
      </c>
      <c r="R53" s="114">
        <f t="shared" si="2"/>
        <v>99.96550364675734</v>
      </c>
    </row>
    <row r="54" spans="1:18" ht="17.25" customHeight="1">
      <c r="A54" s="8"/>
      <c r="B54" s="9" t="s">
        <v>194</v>
      </c>
      <c r="C54" s="37">
        <v>911</v>
      </c>
      <c r="D54" s="46" t="s">
        <v>70</v>
      </c>
      <c r="E54" s="46" t="s">
        <v>258</v>
      </c>
      <c r="F54" s="46" t="s">
        <v>192</v>
      </c>
      <c r="G54" s="116">
        <v>1784.2</v>
      </c>
      <c r="H54" s="58">
        <v>2029.2</v>
      </c>
      <c r="I54" s="18"/>
      <c r="J54" s="18"/>
      <c r="K54" s="18"/>
      <c r="L54" s="18"/>
      <c r="M54" s="67"/>
      <c r="N54" s="67"/>
      <c r="O54" s="67"/>
      <c r="P54" s="67"/>
      <c r="Q54" s="67">
        <v>2028.5</v>
      </c>
      <c r="R54" s="114">
        <f t="shared" si="2"/>
        <v>99.96550364675734</v>
      </c>
    </row>
    <row r="55" spans="1:18" ht="25.5" customHeight="1">
      <c r="A55" s="8"/>
      <c r="B55" s="9" t="s">
        <v>171</v>
      </c>
      <c r="C55" s="37">
        <v>911</v>
      </c>
      <c r="D55" s="46" t="s">
        <v>70</v>
      </c>
      <c r="E55" s="46" t="s">
        <v>259</v>
      </c>
      <c r="F55" s="46"/>
      <c r="G55" s="116">
        <f>G56</f>
        <v>3000</v>
      </c>
      <c r="H55" s="116">
        <f aca="true" t="shared" si="25" ref="H55:Q55">H56</f>
        <v>3237</v>
      </c>
      <c r="I55" s="116">
        <f t="shared" si="25"/>
        <v>0</v>
      </c>
      <c r="J55" s="116">
        <f t="shared" si="25"/>
        <v>0</v>
      </c>
      <c r="K55" s="116">
        <f t="shared" si="25"/>
        <v>0</v>
      </c>
      <c r="L55" s="116">
        <f t="shared" si="25"/>
        <v>0</v>
      </c>
      <c r="M55" s="116">
        <f t="shared" si="25"/>
        <v>0</v>
      </c>
      <c r="N55" s="116">
        <f t="shared" si="25"/>
        <v>0</v>
      </c>
      <c r="O55" s="116">
        <f t="shared" si="25"/>
        <v>0</v>
      </c>
      <c r="P55" s="116">
        <f t="shared" si="25"/>
        <v>0</v>
      </c>
      <c r="Q55" s="116">
        <f t="shared" si="25"/>
        <v>3237</v>
      </c>
      <c r="R55" s="114">
        <f t="shared" si="2"/>
        <v>100</v>
      </c>
    </row>
    <row r="56" spans="1:18" ht="17.25" customHeight="1">
      <c r="A56" s="8"/>
      <c r="B56" s="9" t="s">
        <v>194</v>
      </c>
      <c r="C56" s="37">
        <v>911</v>
      </c>
      <c r="D56" s="46" t="s">
        <v>70</v>
      </c>
      <c r="E56" s="46" t="s">
        <v>259</v>
      </c>
      <c r="F56" s="46" t="s">
        <v>192</v>
      </c>
      <c r="G56" s="116">
        <v>3000</v>
      </c>
      <c r="H56" s="58">
        <v>3237</v>
      </c>
      <c r="I56" s="18"/>
      <c r="J56" s="18"/>
      <c r="K56" s="18"/>
      <c r="L56" s="18"/>
      <c r="M56" s="67"/>
      <c r="N56" s="67"/>
      <c r="O56" s="67"/>
      <c r="P56" s="67"/>
      <c r="Q56" s="67">
        <v>3237</v>
      </c>
      <c r="R56" s="114">
        <f t="shared" si="2"/>
        <v>100</v>
      </c>
    </row>
    <row r="57" spans="1:18" ht="16.5" customHeight="1">
      <c r="A57" s="8" t="s">
        <v>223</v>
      </c>
      <c r="B57" s="104" t="s">
        <v>172</v>
      </c>
      <c r="C57" s="37">
        <v>911</v>
      </c>
      <c r="D57" s="46" t="s">
        <v>70</v>
      </c>
      <c r="E57" s="46" t="s">
        <v>260</v>
      </c>
      <c r="F57" s="46"/>
      <c r="G57" s="116">
        <f>G58+G60</f>
        <v>23181.6</v>
      </c>
      <c r="H57" s="116">
        <f aca="true" t="shared" si="26" ref="H57:Q57">H58+H60</f>
        <v>26875.600000000002</v>
      </c>
      <c r="I57" s="116">
        <f t="shared" si="26"/>
        <v>0</v>
      </c>
      <c r="J57" s="116">
        <f t="shared" si="26"/>
        <v>0</v>
      </c>
      <c r="K57" s="116">
        <f t="shared" si="26"/>
        <v>0</v>
      </c>
      <c r="L57" s="116">
        <f t="shared" si="26"/>
        <v>0</v>
      </c>
      <c r="M57" s="116">
        <f t="shared" si="26"/>
        <v>0</v>
      </c>
      <c r="N57" s="116">
        <f t="shared" si="26"/>
        <v>0</v>
      </c>
      <c r="O57" s="116">
        <f t="shared" si="26"/>
        <v>0</v>
      </c>
      <c r="P57" s="116">
        <f t="shared" si="26"/>
        <v>0</v>
      </c>
      <c r="Q57" s="116">
        <f t="shared" si="26"/>
        <v>26476.600000000002</v>
      </c>
      <c r="R57" s="114">
        <f t="shared" si="2"/>
        <v>98.5153819821697</v>
      </c>
    </row>
    <row r="58" spans="1:18" ht="15" customHeight="1">
      <c r="A58" s="8"/>
      <c r="B58" s="9" t="s">
        <v>173</v>
      </c>
      <c r="C58" s="37">
        <v>911</v>
      </c>
      <c r="D58" s="46" t="s">
        <v>70</v>
      </c>
      <c r="E58" s="46" t="s">
        <v>261</v>
      </c>
      <c r="F58" s="46"/>
      <c r="G58" s="116">
        <f>G59</f>
        <v>15548.9</v>
      </c>
      <c r="H58" s="116">
        <f>H59</f>
        <v>18820.9</v>
      </c>
      <c r="I58" s="116">
        <f aca="true" t="shared" si="27" ref="I58:Q58">I59</f>
        <v>0</v>
      </c>
      <c r="J58" s="116">
        <f t="shared" si="27"/>
        <v>0</v>
      </c>
      <c r="K58" s="116">
        <f t="shared" si="27"/>
        <v>0</v>
      </c>
      <c r="L58" s="116">
        <f t="shared" si="27"/>
        <v>0</v>
      </c>
      <c r="M58" s="116">
        <f t="shared" si="27"/>
        <v>0</v>
      </c>
      <c r="N58" s="116">
        <f t="shared" si="27"/>
        <v>0</v>
      </c>
      <c r="O58" s="116">
        <f t="shared" si="27"/>
        <v>0</v>
      </c>
      <c r="P58" s="116">
        <f t="shared" si="27"/>
        <v>0</v>
      </c>
      <c r="Q58" s="116">
        <f t="shared" si="27"/>
        <v>18441.9</v>
      </c>
      <c r="R58" s="114">
        <f t="shared" si="2"/>
        <v>97.98628120865634</v>
      </c>
    </row>
    <row r="59" spans="1:18" ht="15.75" customHeight="1">
      <c r="A59" s="8"/>
      <c r="B59" s="9" t="s">
        <v>194</v>
      </c>
      <c r="C59" s="37">
        <v>911</v>
      </c>
      <c r="D59" s="46" t="s">
        <v>70</v>
      </c>
      <c r="E59" s="46" t="s">
        <v>261</v>
      </c>
      <c r="F59" s="46" t="s">
        <v>192</v>
      </c>
      <c r="G59" s="116">
        <v>15548.9</v>
      </c>
      <c r="H59" s="58">
        <v>18820.9</v>
      </c>
      <c r="I59" s="18"/>
      <c r="J59" s="18"/>
      <c r="K59" s="18"/>
      <c r="L59" s="18"/>
      <c r="M59" s="67"/>
      <c r="N59" s="67"/>
      <c r="O59" s="67"/>
      <c r="P59" s="67"/>
      <c r="Q59" s="66">
        <v>18441.9</v>
      </c>
      <c r="R59" s="114">
        <f t="shared" si="2"/>
        <v>97.98628120865634</v>
      </c>
    </row>
    <row r="60" spans="1:18" ht="15.75" customHeight="1">
      <c r="A60" s="8"/>
      <c r="B60" s="9" t="s">
        <v>287</v>
      </c>
      <c r="C60" s="37">
        <v>911</v>
      </c>
      <c r="D60" s="46" t="s">
        <v>70</v>
      </c>
      <c r="E60" s="46" t="s">
        <v>286</v>
      </c>
      <c r="F60" s="46"/>
      <c r="G60" s="116">
        <f>G61</f>
        <v>7632.7</v>
      </c>
      <c r="H60" s="116">
        <f aca="true" t="shared" si="28" ref="H60:Q60">H61</f>
        <v>8054.7</v>
      </c>
      <c r="I60" s="116">
        <f t="shared" si="28"/>
        <v>0</v>
      </c>
      <c r="J60" s="116">
        <f t="shared" si="28"/>
        <v>0</v>
      </c>
      <c r="K60" s="116">
        <f t="shared" si="28"/>
        <v>0</v>
      </c>
      <c r="L60" s="116">
        <f t="shared" si="28"/>
        <v>0</v>
      </c>
      <c r="M60" s="116">
        <f t="shared" si="28"/>
        <v>0</v>
      </c>
      <c r="N60" s="116">
        <f t="shared" si="28"/>
        <v>0</v>
      </c>
      <c r="O60" s="116">
        <f t="shared" si="28"/>
        <v>0</v>
      </c>
      <c r="P60" s="116">
        <f t="shared" si="28"/>
        <v>0</v>
      </c>
      <c r="Q60" s="116">
        <f t="shared" si="28"/>
        <v>8034.7</v>
      </c>
      <c r="R60" s="114">
        <f t="shared" si="2"/>
        <v>99.7516977665214</v>
      </c>
    </row>
    <row r="61" spans="1:18" ht="15.75" customHeight="1">
      <c r="A61" s="8"/>
      <c r="B61" s="9" t="s">
        <v>194</v>
      </c>
      <c r="C61" s="37">
        <v>911</v>
      </c>
      <c r="D61" s="46" t="s">
        <v>70</v>
      </c>
      <c r="E61" s="46" t="s">
        <v>286</v>
      </c>
      <c r="F61" s="46" t="s">
        <v>192</v>
      </c>
      <c r="G61" s="116">
        <v>7632.7</v>
      </c>
      <c r="H61" s="58">
        <v>8054.7</v>
      </c>
      <c r="I61" s="18"/>
      <c r="J61" s="18"/>
      <c r="K61" s="18"/>
      <c r="L61" s="18"/>
      <c r="M61" s="67"/>
      <c r="N61" s="67"/>
      <c r="O61" s="67"/>
      <c r="P61" s="67"/>
      <c r="Q61" s="66">
        <v>8034.7</v>
      </c>
      <c r="R61" s="114">
        <f t="shared" si="2"/>
        <v>99.7516977665214</v>
      </c>
    </row>
    <row r="62" spans="1:18" ht="14.25" customHeight="1">
      <c r="A62" s="15" t="s">
        <v>8</v>
      </c>
      <c r="B62" s="9" t="s">
        <v>56</v>
      </c>
      <c r="C62" s="37">
        <v>911</v>
      </c>
      <c r="D62" s="69" t="s">
        <v>37</v>
      </c>
      <c r="E62" s="35"/>
      <c r="F62" s="35"/>
      <c r="G62" s="115">
        <f>G66+G63</f>
        <v>804.2</v>
      </c>
      <c r="H62" s="115">
        <f aca="true" t="shared" si="29" ref="H62:Q62">H66+H63</f>
        <v>674.7</v>
      </c>
      <c r="I62" s="115">
        <f t="shared" si="29"/>
        <v>0</v>
      </c>
      <c r="J62" s="115">
        <f t="shared" si="29"/>
        <v>0</v>
      </c>
      <c r="K62" s="115">
        <f t="shared" si="29"/>
        <v>0</v>
      </c>
      <c r="L62" s="115">
        <f t="shared" si="29"/>
        <v>0</v>
      </c>
      <c r="M62" s="115">
        <f t="shared" si="29"/>
        <v>0</v>
      </c>
      <c r="N62" s="115">
        <f t="shared" si="29"/>
        <v>0</v>
      </c>
      <c r="O62" s="115">
        <f t="shared" si="29"/>
        <v>0</v>
      </c>
      <c r="P62" s="115">
        <f t="shared" si="29"/>
        <v>0</v>
      </c>
      <c r="Q62" s="115">
        <f t="shared" si="29"/>
        <v>649.7</v>
      </c>
      <c r="R62" s="114">
        <f t="shared" si="2"/>
        <v>96.29464947384022</v>
      </c>
    </row>
    <row r="63" spans="1:18" ht="18" customHeight="1">
      <c r="A63" s="8" t="s">
        <v>9</v>
      </c>
      <c r="B63" s="16" t="s">
        <v>174</v>
      </c>
      <c r="C63" s="37">
        <v>911</v>
      </c>
      <c r="D63" s="69" t="s">
        <v>175</v>
      </c>
      <c r="E63" s="35"/>
      <c r="F63" s="35"/>
      <c r="G63" s="115">
        <f>G64</f>
        <v>150</v>
      </c>
      <c r="H63" s="115">
        <f aca="true" t="shared" si="30" ref="H63:Q64">H64</f>
        <v>187.3</v>
      </c>
      <c r="I63" s="115">
        <f t="shared" si="30"/>
        <v>0</v>
      </c>
      <c r="J63" s="115">
        <f t="shared" si="30"/>
        <v>0</v>
      </c>
      <c r="K63" s="115">
        <f t="shared" si="30"/>
        <v>0</v>
      </c>
      <c r="L63" s="115">
        <f t="shared" si="30"/>
        <v>0</v>
      </c>
      <c r="M63" s="115">
        <f t="shared" si="30"/>
        <v>0</v>
      </c>
      <c r="N63" s="115">
        <f t="shared" si="30"/>
        <v>0</v>
      </c>
      <c r="O63" s="115">
        <f t="shared" si="30"/>
        <v>0</v>
      </c>
      <c r="P63" s="115">
        <f t="shared" si="30"/>
        <v>0</v>
      </c>
      <c r="Q63" s="115">
        <f t="shared" si="30"/>
        <v>162.3</v>
      </c>
      <c r="R63" s="114">
        <f t="shared" si="2"/>
        <v>86.65242925787507</v>
      </c>
    </row>
    <row r="64" spans="1:18" ht="43.5" customHeight="1">
      <c r="A64" s="8" t="s">
        <v>48</v>
      </c>
      <c r="B64" s="161" t="s">
        <v>214</v>
      </c>
      <c r="C64" s="37">
        <v>911</v>
      </c>
      <c r="D64" s="36" t="s">
        <v>175</v>
      </c>
      <c r="E64" s="36" t="s">
        <v>262</v>
      </c>
      <c r="F64" s="36"/>
      <c r="G64" s="116">
        <f>G65</f>
        <v>150</v>
      </c>
      <c r="H64" s="116">
        <f t="shared" si="30"/>
        <v>187.3</v>
      </c>
      <c r="I64" s="116">
        <f t="shared" si="30"/>
        <v>0</v>
      </c>
      <c r="J64" s="116">
        <f t="shared" si="30"/>
        <v>0</v>
      </c>
      <c r="K64" s="116">
        <f t="shared" si="30"/>
        <v>0</v>
      </c>
      <c r="L64" s="116">
        <f t="shared" si="30"/>
        <v>0</v>
      </c>
      <c r="M64" s="116">
        <f t="shared" si="30"/>
        <v>0</v>
      </c>
      <c r="N64" s="116">
        <f t="shared" si="30"/>
        <v>0</v>
      </c>
      <c r="O64" s="116">
        <f t="shared" si="30"/>
        <v>0</v>
      </c>
      <c r="P64" s="116">
        <f t="shared" si="30"/>
        <v>0</v>
      </c>
      <c r="Q64" s="116">
        <f t="shared" si="30"/>
        <v>162.3</v>
      </c>
      <c r="R64" s="114">
        <f t="shared" si="2"/>
        <v>86.65242925787507</v>
      </c>
    </row>
    <row r="65" spans="1:18" ht="15" customHeight="1">
      <c r="A65" s="45"/>
      <c r="B65" s="9" t="s">
        <v>194</v>
      </c>
      <c r="C65" s="37">
        <v>911</v>
      </c>
      <c r="D65" s="36" t="s">
        <v>175</v>
      </c>
      <c r="E65" s="36" t="s">
        <v>262</v>
      </c>
      <c r="F65" s="36" t="s">
        <v>192</v>
      </c>
      <c r="G65" s="116">
        <v>150</v>
      </c>
      <c r="H65" s="58">
        <v>187.3</v>
      </c>
      <c r="I65" s="60"/>
      <c r="J65" s="60"/>
      <c r="K65" s="60"/>
      <c r="L65" s="60"/>
      <c r="M65" s="60"/>
      <c r="N65" s="60"/>
      <c r="O65" s="60"/>
      <c r="P65" s="60"/>
      <c r="Q65" s="58">
        <v>162.3</v>
      </c>
      <c r="R65" s="114">
        <f t="shared" si="2"/>
        <v>86.65242925787507</v>
      </c>
    </row>
    <row r="66" spans="1:18" ht="16.5" customHeight="1">
      <c r="A66" s="8" t="s">
        <v>208</v>
      </c>
      <c r="B66" s="16" t="s">
        <v>278</v>
      </c>
      <c r="C66" s="37">
        <v>911</v>
      </c>
      <c r="D66" s="69" t="s">
        <v>277</v>
      </c>
      <c r="E66" s="46"/>
      <c r="F66" s="46"/>
      <c r="G66" s="115">
        <f>G67+G69+G71</f>
        <v>654.2</v>
      </c>
      <c r="H66" s="115">
        <f aca="true" t="shared" si="31" ref="H66:Q66">H67+H69+H71</f>
        <v>487.4</v>
      </c>
      <c r="I66" s="115">
        <f t="shared" si="31"/>
        <v>0</v>
      </c>
      <c r="J66" s="115">
        <f t="shared" si="31"/>
        <v>0</v>
      </c>
      <c r="K66" s="115">
        <f t="shared" si="31"/>
        <v>0</v>
      </c>
      <c r="L66" s="115">
        <f t="shared" si="31"/>
        <v>0</v>
      </c>
      <c r="M66" s="115">
        <f t="shared" si="31"/>
        <v>0</v>
      </c>
      <c r="N66" s="115">
        <f t="shared" si="31"/>
        <v>0</v>
      </c>
      <c r="O66" s="115">
        <f t="shared" si="31"/>
        <v>0</v>
      </c>
      <c r="P66" s="115">
        <f t="shared" si="31"/>
        <v>0</v>
      </c>
      <c r="Q66" s="115">
        <f t="shared" si="31"/>
        <v>487.4</v>
      </c>
      <c r="R66" s="114">
        <f t="shared" si="2"/>
        <v>100</v>
      </c>
    </row>
    <row r="67" spans="1:18" ht="26.25" customHeight="1">
      <c r="A67" s="8" t="s">
        <v>224</v>
      </c>
      <c r="B67" s="9" t="s">
        <v>215</v>
      </c>
      <c r="C67" s="37">
        <v>911</v>
      </c>
      <c r="D67" s="68" t="s">
        <v>277</v>
      </c>
      <c r="E67" s="68" t="s">
        <v>269</v>
      </c>
      <c r="F67" s="68"/>
      <c r="G67" s="118">
        <f>G68</f>
        <v>507.2</v>
      </c>
      <c r="H67" s="118">
        <f aca="true" t="shared" si="32" ref="H67:Q67">H68</f>
        <v>340.4</v>
      </c>
      <c r="I67" s="118">
        <f t="shared" si="32"/>
        <v>0</v>
      </c>
      <c r="J67" s="118">
        <f t="shared" si="32"/>
        <v>0</v>
      </c>
      <c r="K67" s="118">
        <f t="shared" si="32"/>
        <v>0</v>
      </c>
      <c r="L67" s="118">
        <f t="shared" si="32"/>
        <v>0</v>
      </c>
      <c r="M67" s="118">
        <f t="shared" si="32"/>
        <v>0</v>
      </c>
      <c r="N67" s="118">
        <f t="shared" si="32"/>
        <v>0</v>
      </c>
      <c r="O67" s="118">
        <f t="shared" si="32"/>
        <v>0</v>
      </c>
      <c r="P67" s="118">
        <f t="shared" si="32"/>
        <v>0</v>
      </c>
      <c r="Q67" s="118">
        <f t="shared" si="32"/>
        <v>340.4</v>
      </c>
      <c r="R67" s="114">
        <f t="shared" si="2"/>
        <v>100</v>
      </c>
    </row>
    <row r="68" spans="1:18" ht="15" customHeight="1">
      <c r="A68" s="8"/>
      <c r="B68" s="9" t="s">
        <v>243</v>
      </c>
      <c r="C68" s="37">
        <v>911</v>
      </c>
      <c r="D68" s="68" t="s">
        <v>277</v>
      </c>
      <c r="E68" s="68" t="s">
        <v>269</v>
      </c>
      <c r="F68" s="68" t="s">
        <v>192</v>
      </c>
      <c r="G68" s="118">
        <v>507.2</v>
      </c>
      <c r="H68" s="84">
        <v>340.4</v>
      </c>
      <c r="I68" s="71"/>
      <c r="J68" s="71"/>
      <c r="K68" s="71"/>
      <c r="L68" s="71"/>
      <c r="M68" s="72"/>
      <c r="N68" s="72"/>
      <c r="O68" s="72"/>
      <c r="P68" s="72"/>
      <c r="Q68" s="67">
        <v>340.4</v>
      </c>
      <c r="R68" s="114">
        <f t="shared" si="2"/>
        <v>100</v>
      </c>
    </row>
    <row r="69" spans="1:18" ht="24" customHeight="1">
      <c r="A69" s="8" t="s">
        <v>225</v>
      </c>
      <c r="B69" s="9" t="s">
        <v>211</v>
      </c>
      <c r="C69" s="37">
        <v>911</v>
      </c>
      <c r="D69" s="68" t="s">
        <v>277</v>
      </c>
      <c r="E69" s="61" t="s">
        <v>241</v>
      </c>
      <c r="F69" s="46"/>
      <c r="G69" s="118">
        <f>G70</f>
        <v>47</v>
      </c>
      <c r="H69" s="118">
        <f aca="true" t="shared" si="33" ref="H69:Q69">H70</f>
        <v>47</v>
      </c>
      <c r="I69" s="118">
        <f t="shared" si="33"/>
        <v>0</v>
      </c>
      <c r="J69" s="118">
        <f t="shared" si="33"/>
        <v>0</v>
      </c>
      <c r="K69" s="118">
        <f t="shared" si="33"/>
        <v>0</v>
      </c>
      <c r="L69" s="118">
        <f t="shared" si="33"/>
        <v>0</v>
      </c>
      <c r="M69" s="118">
        <f t="shared" si="33"/>
        <v>0</v>
      </c>
      <c r="N69" s="118">
        <f t="shared" si="33"/>
        <v>0</v>
      </c>
      <c r="O69" s="118">
        <f t="shared" si="33"/>
        <v>0</v>
      </c>
      <c r="P69" s="118">
        <f t="shared" si="33"/>
        <v>0</v>
      </c>
      <c r="Q69" s="118">
        <f t="shared" si="33"/>
        <v>47</v>
      </c>
      <c r="R69" s="114">
        <f t="shared" si="2"/>
        <v>100</v>
      </c>
    </row>
    <row r="70" spans="1:18" ht="15" customHeight="1">
      <c r="A70" s="8"/>
      <c r="B70" s="9" t="s">
        <v>194</v>
      </c>
      <c r="C70" s="37">
        <v>911</v>
      </c>
      <c r="D70" s="68" t="s">
        <v>277</v>
      </c>
      <c r="E70" s="61" t="s">
        <v>241</v>
      </c>
      <c r="F70" s="46" t="s">
        <v>192</v>
      </c>
      <c r="G70" s="118">
        <v>47</v>
      </c>
      <c r="H70" s="84">
        <v>47</v>
      </c>
      <c r="I70" s="71"/>
      <c r="J70" s="71"/>
      <c r="K70" s="71"/>
      <c r="L70" s="71"/>
      <c r="M70" s="72"/>
      <c r="N70" s="72"/>
      <c r="O70" s="72"/>
      <c r="P70" s="72"/>
      <c r="Q70" s="67">
        <v>47</v>
      </c>
      <c r="R70" s="114">
        <f t="shared" si="2"/>
        <v>100</v>
      </c>
    </row>
    <row r="71" spans="1:18" ht="36" customHeight="1">
      <c r="A71" s="8" t="s">
        <v>289</v>
      </c>
      <c r="B71" s="9" t="s">
        <v>290</v>
      </c>
      <c r="C71" s="37">
        <v>911</v>
      </c>
      <c r="D71" s="68" t="s">
        <v>277</v>
      </c>
      <c r="E71" s="61" t="s">
        <v>242</v>
      </c>
      <c r="F71" s="46"/>
      <c r="G71" s="118">
        <f>G72</f>
        <v>100</v>
      </c>
      <c r="H71" s="118">
        <f aca="true" t="shared" si="34" ref="H71:Q71">H72</f>
        <v>100</v>
      </c>
      <c r="I71" s="118">
        <f t="shared" si="34"/>
        <v>0</v>
      </c>
      <c r="J71" s="118">
        <f t="shared" si="34"/>
        <v>0</v>
      </c>
      <c r="K71" s="118">
        <f t="shared" si="34"/>
        <v>0</v>
      </c>
      <c r="L71" s="118">
        <f t="shared" si="34"/>
        <v>0</v>
      </c>
      <c r="M71" s="118">
        <f t="shared" si="34"/>
        <v>0</v>
      </c>
      <c r="N71" s="118">
        <f t="shared" si="34"/>
        <v>0</v>
      </c>
      <c r="O71" s="118">
        <f t="shared" si="34"/>
        <v>0</v>
      </c>
      <c r="P71" s="118">
        <f t="shared" si="34"/>
        <v>0</v>
      </c>
      <c r="Q71" s="118">
        <f t="shared" si="34"/>
        <v>100</v>
      </c>
      <c r="R71" s="114">
        <f t="shared" si="2"/>
        <v>100</v>
      </c>
    </row>
    <row r="72" spans="1:18" ht="15" customHeight="1">
      <c r="A72" s="8"/>
      <c r="B72" s="9" t="s">
        <v>194</v>
      </c>
      <c r="C72" s="37">
        <v>911</v>
      </c>
      <c r="D72" s="68" t="s">
        <v>277</v>
      </c>
      <c r="E72" s="61" t="s">
        <v>242</v>
      </c>
      <c r="F72" s="46" t="s">
        <v>192</v>
      </c>
      <c r="G72" s="118">
        <v>100</v>
      </c>
      <c r="H72" s="84">
        <v>100</v>
      </c>
      <c r="I72" s="71"/>
      <c r="J72" s="71"/>
      <c r="K72" s="71"/>
      <c r="L72" s="71"/>
      <c r="M72" s="72"/>
      <c r="N72" s="72"/>
      <c r="O72" s="72"/>
      <c r="P72" s="72"/>
      <c r="Q72" s="67">
        <v>100</v>
      </c>
      <c r="R72" s="114">
        <f t="shared" si="2"/>
        <v>100</v>
      </c>
    </row>
    <row r="73" spans="1:18" ht="16.5" customHeight="1">
      <c r="A73" s="15" t="s">
        <v>10</v>
      </c>
      <c r="B73" s="9" t="s">
        <v>139</v>
      </c>
      <c r="C73" s="37">
        <v>911</v>
      </c>
      <c r="D73" s="69" t="s">
        <v>38</v>
      </c>
      <c r="E73" s="35"/>
      <c r="F73" s="35"/>
      <c r="G73" s="115">
        <f>G74</f>
        <v>15795.400000000001</v>
      </c>
      <c r="H73" s="115">
        <f aca="true" t="shared" si="35" ref="H73:Q73">H74</f>
        <v>15231.099999999999</v>
      </c>
      <c r="I73" s="115">
        <f t="shared" si="35"/>
        <v>0</v>
      </c>
      <c r="J73" s="115">
        <f t="shared" si="35"/>
        <v>0</v>
      </c>
      <c r="K73" s="115">
        <f t="shared" si="35"/>
        <v>0</v>
      </c>
      <c r="L73" s="115">
        <f t="shared" si="35"/>
        <v>0</v>
      </c>
      <c r="M73" s="115">
        <f t="shared" si="35"/>
        <v>0</v>
      </c>
      <c r="N73" s="115">
        <f t="shared" si="35"/>
        <v>0</v>
      </c>
      <c r="O73" s="115">
        <f t="shared" si="35"/>
        <v>0</v>
      </c>
      <c r="P73" s="115">
        <f t="shared" si="35"/>
        <v>0</v>
      </c>
      <c r="Q73" s="115">
        <f t="shared" si="35"/>
        <v>15199.2</v>
      </c>
      <c r="R73" s="114">
        <f t="shared" si="2"/>
        <v>99.79056010399776</v>
      </c>
    </row>
    <row r="74" spans="1:18" ht="15" customHeight="1">
      <c r="A74" s="8" t="s">
        <v>11</v>
      </c>
      <c r="B74" s="16" t="s">
        <v>39</v>
      </c>
      <c r="C74" s="37">
        <v>911</v>
      </c>
      <c r="D74" s="69" t="s">
        <v>33</v>
      </c>
      <c r="E74" s="46"/>
      <c r="F74" s="46"/>
      <c r="G74" s="115">
        <f>G75+G77+G79</f>
        <v>15795.400000000001</v>
      </c>
      <c r="H74" s="115">
        <f aca="true" t="shared" si="36" ref="H74:Q74">H75+H77+H79</f>
        <v>15231.099999999999</v>
      </c>
      <c r="I74" s="115">
        <f t="shared" si="36"/>
        <v>0</v>
      </c>
      <c r="J74" s="115">
        <f t="shared" si="36"/>
        <v>0</v>
      </c>
      <c r="K74" s="115">
        <f t="shared" si="36"/>
        <v>0</v>
      </c>
      <c r="L74" s="115">
        <f t="shared" si="36"/>
        <v>0</v>
      </c>
      <c r="M74" s="115">
        <f t="shared" si="36"/>
        <v>0</v>
      </c>
      <c r="N74" s="115">
        <f t="shared" si="36"/>
        <v>0</v>
      </c>
      <c r="O74" s="115">
        <f t="shared" si="36"/>
        <v>0</v>
      </c>
      <c r="P74" s="115">
        <f t="shared" si="36"/>
        <v>0</v>
      </c>
      <c r="Q74" s="115">
        <f t="shared" si="36"/>
        <v>15199.2</v>
      </c>
      <c r="R74" s="114">
        <f t="shared" si="2"/>
        <v>99.79056010399776</v>
      </c>
    </row>
    <row r="75" spans="1:18" ht="22.5" customHeight="1">
      <c r="A75" s="8" t="s">
        <v>45</v>
      </c>
      <c r="B75" s="9" t="s">
        <v>140</v>
      </c>
      <c r="C75" s="37">
        <v>911</v>
      </c>
      <c r="D75" s="36" t="s">
        <v>33</v>
      </c>
      <c r="E75" s="46" t="s">
        <v>263</v>
      </c>
      <c r="F75" s="46"/>
      <c r="G75" s="116">
        <f>G76</f>
        <v>9850.2</v>
      </c>
      <c r="H75" s="116">
        <f aca="true" t="shared" si="37" ref="H75:Q75">H76</f>
        <v>9319.8</v>
      </c>
      <c r="I75" s="116">
        <f t="shared" si="37"/>
        <v>0</v>
      </c>
      <c r="J75" s="116">
        <f t="shared" si="37"/>
        <v>0</v>
      </c>
      <c r="K75" s="116">
        <f t="shared" si="37"/>
        <v>0</v>
      </c>
      <c r="L75" s="116">
        <f t="shared" si="37"/>
        <v>0</v>
      </c>
      <c r="M75" s="116">
        <f t="shared" si="37"/>
        <v>0</v>
      </c>
      <c r="N75" s="116">
        <f t="shared" si="37"/>
        <v>0</v>
      </c>
      <c r="O75" s="116">
        <f t="shared" si="37"/>
        <v>0</v>
      </c>
      <c r="P75" s="116">
        <f t="shared" si="37"/>
        <v>0</v>
      </c>
      <c r="Q75" s="116">
        <f t="shared" si="37"/>
        <v>9318.6</v>
      </c>
      <c r="R75" s="114">
        <f t="shared" si="2"/>
        <v>99.98712418721432</v>
      </c>
    </row>
    <row r="76" spans="1:18" ht="15.75" customHeight="1">
      <c r="A76" s="8"/>
      <c r="B76" s="9" t="s">
        <v>194</v>
      </c>
      <c r="C76" s="37">
        <v>911</v>
      </c>
      <c r="D76" s="61" t="s">
        <v>33</v>
      </c>
      <c r="E76" s="46" t="s">
        <v>263</v>
      </c>
      <c r="F76" s="61" t="s">
        <v>192</v>
      </c>
      <c r="G76" s="118">
        <v>9850.2</v>
      </c>
      <c r="H76" s="84">
        <v>9319.8</v>
      </c>
      <c r="I76" s="71"/>
      <c r="J76" s="71"/>
      <c r="K76" s="71"/>
      <c r="L76" s="71"/>
      <c r="M76" s="72"/>
      <c r="N76" s="72"/>
      <c r="O76" s="72"/>
      <c r="P76" s="72"/>
      <c r="Q76" s="67">
        <v>9318.6</v>
      </c>
      <c r="R76" s="114">
        <f t="shared" si="2"/>
        <v>99.98712418721432</v>
      </c>
    </row>
    <row r="77" spans="1:18" ht="21.75" customHeight="1">
      <c r="A77" s="51" t="s">
        <v>226</v>
      </c>
      <c r="B77" s="9" t="s">
        <v>141</v>
      </c>
      <c r="C77" s="37">
        <v>911</v>
      </c>
      <c r="D77" s="46" t="s">
        <v>33</v>
      </c>
      <c r="E77" s="61" t="s">
        <v>264</v>
      </c>
      <c r="F77" s="46"/>
      <c r="G77" s="116">
        <f>G78</f>
        <v>1611</v>
      </c>
      <c r="H77" s="58">
        <f>H78</f>
        <v>1477</v>
      </c>
      <c r="I77" s="58">
        <f aca="true" t="shared" si="38" ref="I77:P77">I78</f>
        <v>0</v>
      </c>
      <c r="J77" s="58">
        <f t="shared" si="38"/>
        <v>0</v>
      </c>
      <c r="K77" s="58">
        <f t="shared" si="38"/>
        <v>0</v>
      </c>
      <c r="L77" s="58">
        <f t="shared" si="38"/>
        <v>0</v>
      </c>
      <c r="M77" s="58">
        <f t="shared" si="38"/>
        <v>0</v>
      </c>
      <c r="N77" s="58">
        <f t="shared" si="38"/>
        <v>0</v>
      </c>
      <c r="O77" s="58">
        <f t="shared" si="38"/>
        <v>0</v>
      </c>
      <c r="P77" s="58">
        <f t="shared" si="38"/>
        <v>0</v>
      </c>
      <c r="Q77" s="58">
        <f>Q78</f>
        <v>1476.5</v>
      </c>
      <c r="R77" s="114">
        <f aca="true" t="shared" si="39" ref="R77:R109">Q77/H77*100</f>
        <v>99.96614759647935</v>
      </c>
    </row>
    <row r="78" spans="1:18" ht="16.5" customHeight="1">
      <c r="A78" s="51"/>
      <c r="B78" s="9" t="s">
        <v>194</v>
      </c>
      <c r="C78" s="37">
        <v>911</v>
      </c>
      <c r="D78" s="61" t="s">
        <v>33</v>
      </c>
      <c r="E78" s="61" t="s">
        <v>264</v>
      </c>
      <c r="F78" s="46" t="s">
        <v>192</v>
      </c>
      <c r="G78" s="116">
        <v>1611</v>
      </c>
      <c r="H78" s="84">
        <v>1477</v>
      </c>
      <c r="I78" s="71"/>
      <c r="J78" s="71"/>
      <c r="K78" s="71"/>
      <c r="L78" s="71"/>
      <c r="M78" s="72"/>
      <c r="N78" s="72"/>
      <c r="O78" s="72"/>
      <c r="P78" s="72"/>
      <c r="Q78" s="67">
        <v>1476.5</v>
      </c>
      <c r="R78" s="114">
        <f t="shared" si="39"/>
        <v>99.96614759647935</v>
      </c>
    </row>
    <row r="79" spans="1:18" ht="16.5" customHeight="1">
      <c r="A79" s="51" t="s">
        <v>227</v>
      </c>
      <c r="B79" s="9" t="s">
        <v>199</v>
      </c>
      <c r="C79" s="37">
        <v>911</v>
      </c>
      <c r="D79" s="46" t="s">
        <v>33</v>
      </c>
      <c r="E79" s="61" t="s">
        <v>265</v>
      </c>
      <c r="F79" s="46"/>
      <c r="G79" s="116">
        <f>G80</f>
        <v>4334.2</v>
      </c>
      <c r="H79" s="84">
        <f>H80</f>
        <v>4434.3</v>
      </c>
      <c r="I79" s="71"/>
      <c r="J79" s="71"/>
      <c r="K79" s="71"/>
      <c r="L79" s="71"/>
      <c r="M79" s="72"/>
      <c r="N79" s="72"/>
      <c r="O79" s="72"/>
      <c r="P79" s="72"/>
      <c r="Q79" s="67">
        <f>Q80</f>
        <v>4404.1</v>
      </c>
      <c r="R79" s="114">
        <f t="shared" si="39"/>
        <v>99.31894549308797</v>
      </c>
    </row>
    <row r="80" spans="1:18" ht="16.5" customHeight="1">
      <c r="A80" s="51"/>
      <c r="B80" s="9" t="s">
        <v>194</v>
      </c>
      <c r="C80" s="37">
        <v>911</v>
      </c>
      <c r="D80" s="61" t="s">
        <v>33</v>
      </c>
      <c r="E80" s="61" t="s">
        <v>265</v>
      </c>
      <c r="F80" s="46" t="s">
        <v>192</v>
      </c>
      <c r="G80" s="116">
        <v>4334.2</v>
      </c>
      <c r="H80" s="84">
        <v>4434.3</v>
      </c>
      <c r="I80" s="71"/>
      <c r="J80" s="71"/>
      <c r="K80" s="71"/>
      <c r="L80" s="71"/>
      <c r="M80" s="72"/>
      <c r="N80" s="72"/>
      <c r="O80" s="72"/>
      <c r="P80" s="72"/>
      <c r="Q80" s="67">
        <v>4404.1</v>
      </c>
      <c r="R80" s="114">
        <f t="shared" si="39"/>
        <v>99.31894549308797</v>
      </c>
    </row>
    <row r="81" spans="1:18" ht="15" customHeight="1">
      <c r="A81" s="45" t="s">
        <v>12</v>
      </c>
      <c r="B81" s="9" t="s">
        <v>57</v>
      </c>
      <c r="C81" s="37">
        <v>911</v>
      </c>
      <c r="D81" s="69" t="s">
        <v>40</v>
      </c>
      <c r="E81" s="35"/>
      <c r="F81" s="35"/>
      <c r="G81" s="115">
        <f>G82+G87</f>
        <v>16122.2</v>
      </c>
      <c r="H81" s="115">
        <f aca="true" t="shared" si="40" ref="H81:Q81">H82+H87</f>
        <v>17359.5</v>
      </c>
      <c r="I81" s="115">
        <f t="shared" si="40"/>
        <v>0</v>
      </c>
      <c r="J81" s="115">
        <f t="shared" si="40"/>
        <v>0</v>
      </c>
      <c r="K81" s="115">
        <f t="shared" si="40"/>
        <v>0</v>
      </c>
      <c r="L81" s="115">
        <f t="shared" si="40"/>
        <v>0</v>
      </c>
      <c r="M81" s="115">
        <f t="shared" si="40"/>
        <v>0</v>
      </c>
      <c r="N81" s="115">
        <f t="shared" si="40"/>
        <v>0</v>
      </c>
      <c r="O81" s="115">
        <f t="shared" si="40"/>
        <v>0</v>
      </c>
      <c r="P81" s="115">
        <f t="shared" si="40"/>
        <v>0</v>
      </c>
      <c r="Q81" s="115">
        <f t="shared" si="40"/>
        <v>17082.9</v>
      </c>
      <c r="R81" s="114">
        <f t="shared" si="39"/>
        <v>98.40663613583341</v>
      </c>
    </row>
    <row r="82" spans="1:18" ht="14.25" customHeight="1">
      <c r="A82" s="8" t="s">
        <v>13</v>
      </c>
      <c r="B82" s="149" t="s">
        <v>159</v>
      </c>
      <c r="C82" s="150">
        <v>911</v>
      </c>
      <c r="D82" s="94" t="s">
        <v>160</v>
      </c>
      <c r="E82" s="151"/>
      <c r="F82" s="151"/>
      <c r="G82" s="115">
        <f>G83+G85</f>
        <v>1585</v>
      </c>
      <c r="H82" s="115">
        <f aca="true" t="shared" si="41" ref="H82:Q82">H83+H85</f>
        <v>1937.9</v>
      </c>
      <c r="I82" s="115">
        <f t="shared" si="41"/>
        <v>0</v>
      </c>
      <c r="J82" s="115">
        <f t="shared" si="41"/>
        <v>0</v>
      </c>
      <c r="K82" s="115">
        <f t="shared" si="41"/>
        <v>0</v>
      </c>
      <c r="L82" s="115">
        <f t="shared" si="41"/>
        <v>0</v>
      </c>
      <c r="M82" s="115">
        <f t="shared" si="41"/>
        <v>0</v>
      </c>
      <c r="N82" s="115">
        <f t="shared" si="41"/>
        <v>0</v>
      </c>
      <c r="O82" s="115">
        <f t="shared" si="41"/>
        <v>0</v>
      </c>
      <c r="P82" s="115">
        <f t="shared" si="41"/>
        <v>0</v>
      </c>
      <c r="Q82" s="115">
        <f t="shared" si="41"/>
        <v>1917.8000000000002</v>
      </c>
      <c r="R82" s="114">
        <f t="shared" si="39"/>
        <v>98.96279477785231</v>
      </c>
    </row>
    <row r="83" spans="1:18" ht="20.25">
      <c r="A83" s="8"/>
      <c r="B83" s="145" t="s">
        <v>161</v>
      </c>
      <c r="C83" s="150">
        <v>911</v>
      </c>
      <c r="D83" s="68" t="s">
        <v>160</v>
      </c>
      <c r="E83" s="68" t="s">
        <v>266</v>
      </c>
      <c r="F83" s="152"/>
      <c r="G83" s="116">
        <f>G84</f>
        <v>1585</v>
      </c>
      <c r="H83" s="116">
        <f aca="true" t="shared" si="42" ref="H83:Q83">H84</f>
        <v>1358</v>
      </c>
      <c r="I83" s="116">
        <f t="shared" si="42"/>
        <v>0</v>
      </c>
      <c r="J83" s="116">
        <f t="shared" si="42"/>
        <v>0</v>
      </c>
      <c r="K83" s="116">
        <f t="shared" si="42"/>
        <v>0</v>
      </c>
      <c r="L83" s="116">
        <f t="shared" si="42"/>
        <v>0</v>
      </c>
      <c r="M83" s="116">
        <f t="shared" si="42"/>
        <v>0</v>
      </c>
      <c r="N83" s="116">
        <f t="shared" si="42"/>
        <v>0</v>
      </c>
      <c r="O83" s="116">
        <f t="shared" si="42"/>
        <v>0</v>
      </c>
      <c r="P83" s="116">
        <f t="shared" si="42"/>
        <v>0</v>
      </c>
      <c r="Q83" s="116">
        <f t="shared" si="42"/>
        <v>1337.9</v>
      </c>
      <c r="R83" s="114">
        <f t="shared" si="39"/>
        <v>98.519882179676</v>
      </c>
    </row>
    <row r="84" spans="1:18" ht="15.75" customHeight="1">
      <c r="A84" s="8"/>
      <c r="B84" s="4" t="s">
        <v>201</v>
      </c>
      <c r="C84" s="150">
        <v>911</v>
      </c>
      <c r="D84" s="68" t="s">
        <v>160</v>
      </c>
      <c r="E84" s="68" t="s">
        <v>266</v>
      </c>
      <c r="F84" s="68" t="s">
        <v>200</v>
      </c>
      <c r="G84" s="116">
        <v>1585</v>
      </c>
      <c r="H84" s="116">
        <v>1358</v>
      </c>
      <c r="I84" s="116"/>
      <c r="J84" s="116"/>
      <c r="K84" s="116"/>
      <c r="L84" s="116"/>
      <c r="M84" s="116"/>
      <c r="N84" s="116"/>
      <c r="O84" s="116"/>
      <c r="P84" s="116"/>
      <c r="Q84" s="116">
        <v>1337.9</v>
      </c>
      <c r="R84" s="114">
        <f t="shared" si="39"/>
        <v>98.519882179676</v>
      </c>
    </row>
    <row r="85" spans="1:18" ht="15.75" customHeight="1">
      <c r="A85" s="8"/>
      <c r="B85" s="4" t="s">
        <v>293</v>
      </c>
      <c r="C85" s="150">
        <v>911</v>
      </c>
      <c r="D85" s="68" t="s">
        <v>160</v>
      </c>
      <c r="E85" s="68" t="s">
        <v>288</v>
      </c>
      <c r="F85" s="152"/>
      <c r="G85" s="116">
        <f>G86</f>
        <v>0</v>
      </c>
      <c r="H85" s="116">
        <f aca="true" t="shared" si="43" ref="H85:Q85">H86</f>
        <v>579.9</v>
      </c>
      <c r="I85" s="116">
        <f t="shared" si="43"/>
        <v>0</v>
      </c>
      <c r="J85" s="116">
        <f t="shared" si="43"/>
        <v>0</v>
      </c>
      <c r="K85" s="116">
        <f t="shared" si="43"/>
        <v>0</v>
      </c>
      <c r="L85" s="116">
        <f t="shared" si="43"/>
        <v>0</v>
      </c>
      <c r="M85" s="116">
        <f t="shared" si="43"/>
        <v>0</v>
      </c>
      <c r="N85" s="116">
        <f t="shared" si="43"/>
        <v>0</v>
      </c>
      <c r="O85" s="116">
        <f t="shared" si="43"/>
        <v>0</v>
      </c>
      <c r="P85" s="116">
        <f t="shared" si="43"/>
        <v>0</v>
      </c>
      <c r="Q85" s="116">
        <f t="shared" si="43"/>
        <v>579.9</v>
      </c>
      <c r="R85" s="114">
        <f t="shared" si="39"/>
        <v>100</v>
      </c>
    </row>
    <row r="86" spans="1:18" ht="15.75" customHeight="1">
      <c r="A86" s="8"/>
      <c r="B86" s="4" t="s">
        <v>201</v>
      </c>
      <c r="C86" s="150">
        <v>911</v>
      </c>
      <c r="D86" s="68" t="s">
        <v>160</v>
      </c>
      <c r="E86" s="68" t="s">
        <v>288</v>
      </c>
      <c r="F86" s="68" t="s">
        <v>200</v>
      </c>
      <c r="G86" s="116">
        <v>0</v>
      </c>
      <c r="H86" s="116">
        <v>579.9</v>
      </c>
      <c r="I86" s="116"/>
      <c r="J86" s="116"/>
      <c r="K86" s="116"/>
      <c r="L86" s="116"/>
      <c r="M86" s="116"/>
      <c r="N86" s="116"/>
      <c r="O86" s="116"/>
      <c r="P86" s="116"/>
      <c r="Q86" s="116">
        <v>579.9</v>
      </c>
      <c r="R86" s="114">
        <f t="shared" si="39"/>
        <v>100</v>
      </c>
    </row>
    <row r="87" spans="1:18" ht="17.25" customHeight="1">
      <c r="A87" s="47" t="s">
        <v>228</v>
      </c>
      <c r="B87" s="16" t="s">
        <v>68</v>
      </c>
      <c r="C87" s="37">
        <v>911</v>
      </c>
      <c r="D87" s="80" t="s">
        <v>42</v>
      </c>
      <c r="E87" s="79"/>
      <c r="F87" s="79"/>
      <c r="G87" s="120">
        <f>G88+G90</f>
        <v>14537.2</v>
      </c>
      <c r="H87" s="120">
        <f aca="true" t="shared" si="44" ref="H87:Q87">H88+H90</f>
        <v>15421.6</v>
      </c>
      <c r="I87" s="120">
        <f t="shared" si="44"/>
        <v>0</v>
      </c>
      <c r="J87" s="120">
        <f t="shared" si="44"/>
        <v>0</v>
      </c>
      <c r="K87" s="120">
        <f t="shared" si="44"/>
        <v>0</v>
      </c>
      <c r="L87" s="120">
        <f t="shared" si="44"/>
        <v>0</v>
      </c>
      <c r="M87" s="120">
        <f t="shared" si="44"/>
        <v>0</v>
      </c>
      <c r="N87" s="120">
        <f t="shared" si="44"/>
        <v>0</v>
      </c>
      <c r="O87" s="120">
        <f t="shared" si="44"/>
        <v>0</v>
      </c>
      <c r="P87" s="120">
        <f t="shared" si="44"/>
        <v>0</v>
      </c>
      <c r="Q87" s="120">
        <f t="shared" si="44"/>
        <v>15165.1</v>
      </c>
      <c r="R87" s="114">
        <f t="shared" si="39"/>
        <v>98.33674845671007</v>
      </c>
    </row>
    <row r="88" spans="1:18" ht="31.5" customHeight="1">
      <c r="A88" s="47" t="s">
        <v>229</v>
      </c>
      <c r="B88" s="164" t="s">
        <v>246</v>
      </c>
      <c r="C88" s="162">
        <v>911</v>
      </c>
      <c r="D88" s="163" t="s">
        <v>42</v>
      </c>
      <c r="E88" s="163" t="s">
        <v>271</v>
      </c>
      <c r="F88" s="163"/>
      <c r="G88" s="119">
        <f>G89</f>
        <v>10393.2</v>
      </c>
      <c r="H88" s="76">
        <f>H89</f>
        <v>10595.6</v>
      </c>
      <c r="I88" s="77">
        <f aca="true" t="shared" si="45" ref="I88:Q88">I89</f>
        <v>0</v>
      </c>
      <c r="J88" s="77">
        <f t="shared" si="45"/>
        <v>0</v>
      </c>
      <c r="K88" s="77">
        <f t="shared" si="45"/>
        <v>0</v>
      </c>
      <c r="L88" s="77">
        <f t="shared" si="45"/>
        <v>0</v>
      </c>
      <c r="M88" s="77">
        <f t="shared" si="45"/>
        <v>0</v>
      </c>
      <c r="N88" s="77">
        <f t="shared" si="45"/>
        <v>0</v>
      </c>
      <c r="O88" s="77">
        <f t="shared" si="45"/>
        <v>0</v>
      </c>
      <c r="P88" s="77">
        <f t="shared" si="45"/>
        <v>0</v>
      </c>
      <c r="Q88" s="76">
        <f t="shared" si="45"/>
        <v>10593</v>
      </c>
      <c r="R88" s="114">
        <f t="shared" si="39"/>
        <v>99.97546151232586</v>
      </c>
    </row>
    <row r="89" spans="1:18" ht="13.5" customHeight="1">
      <c r="A89" s="47"/>
      <c r="B89" s="164" t="s">
        <v>201</v>
      </c>
      <c r="C89" s="162">
        <v>911</v>
      </c>
      <c r="D89" s="163" t="s">
        <v>42</v>
      </c>
      <c r="E89" s="163" t="s">
        <v>271</v>
      </c>
      <c r="F89" s="163" t="s">
        <v>200</v>
      </c>
      <c r="G89" s="119">
        <v>10393.2</v>
      </c>
      <c r="H89" s="76">
        <v>10595.6</v>
      </c>
      <c r="I89" s="77"/>
      <c r="J89" s="77"/>
      <c r="K89" s="77"/>
      <c r="L89" s="77"/>
      <c r="M89" s="78"/>
      <c r="N89" s="78"/>
      <c r="O89" s="78"/>
      <c r="P89" s="78"/>
      <c r="Q89" s="78">
        <v>10593</v>
      </c>
      <c r="R89" s="114">
        <f t="shared" si="39"/>
        <v>99.97546151232586</v>
      </c>
    </row>
    <row r="90" spans="1:18" ht="23.25" customHeight="1">
      <c r="A90" s="47" t="s">
        <v>163</v>
      </c>
      <c r="B90" s="164" t="s">
        <v>247</v>
      </c>
      <c r="C90" s="162">
        <v>911</v>
      </c>
      <c r="D90" s="163" t="s">
        <v>42</v>
      </c>
      <c r="E90" s="163" t="s">
        <v>272</v>
      </c>
      <c r="F90" s="163"/>
      <c r="G90" s="119">
        <f>G91</f>
        <v>4144</v>
      </c>
      <c r="H90" s="76">
        <f>H91</f>
        <v>4826</v>
      </c>
      <c r="I90" s="77">
        <f aca="true" t="shared" si="46" ref="I90:Q90">I91</f>
        <v>0</v>
      </c>
      <c r="J90" s="77">
        <f t="shared" si="46"/>
        <v>0</v>
      </c>
      <c r="K90" s="77">
        <f t="shared" si="46"/>
        <v>0</v>
      </c>
      <c r="L90" s="77">
        <f t="shared" si="46"/>
        <v>0</v>
      </c>
      <c r="M90" s="77">
        <f t="shared" si="46"/>
        <v>0</v>
      </c>
      <c r="N90" s="77">
        <f t="shared" si="46"/>
        <v>0</v>
      </c>
      <c r="O90" s="77">
        <f t="shared" si="46"/>
        <v>0</v>
      </c>
      <c r="P90" s="77">
        <f t="shared" si="46"/>
        <v>0</v>
      </c>
      <c r="Q90" s="76">
        <f t="shared" si="46"/>
        <v>4572.1</v>
      </c>
      <c r="R90" s="114">
        <f t="shared" si="39"/>
        <v>94.73891421467054</v>
      </c>
    </row>
    <row r="91" spans="1:18" ht="13.5" customHeight="1">
      <c r="A91" s="47"/>
      <c r="B91" s="164" t="s">
        <v>201</v>
      </c>
      <c r="C91" s="162">
        <v>911</v>
      </c>
      <c r="D91" s="163" t="s">
        <v>42</v>
      </c>
      <c r="E91" s="163" t="s">
        <v>272</v>
      </c>
      <c r="F91" s="163" t="s">
        <v>200</v>
      </c>
      <c r="G91" s="119">
        <v>4144</v>
      </c>
      <c r="H91" s="76">
        <v>4826</v>
      </c>
      <c r="I91" s="77"/>
      <c r="J91" s="77"/>
      <c r="K91" s="77"/>
      <c r="L91" s="77"/>
      <c r="M91" s="78"/>
      <c r="N91" s="78"/>
      <c r="O91" s="78"/>
      <c r="P91" s="78"/>
      <c r="Q91" s="78">
        <v>4572.1</v>
      </c>
      <c r="R91" s="114">
        <f t="shared" si="39"/>
        <v>94.73891421467054</v>
      </c>
    </row>
    <row r="92" spans="1:18" ht="15" customHeight="1">
      <c r="A92" s="52" t="s">
        <v>71</v>
      </c>
      <c r="B92" s="145" t="s">
        <v>132</v>
      </c>
      <c r="C92" s="37">
        <v>911</v>
      </c>
      <c r="D92" s="94" t="s">
        <v>133</v>
      </c>
      <c r="E92" s="79"/>
      <c r="F92" s="75"/>
      <c r="G92" s="117">
        <f>G93</f>
        <v>2654.1</v>
      </c>
      <c r="H92" s="117">
        <f aca="true" t="shared" si="47" ref="H92:Q94">H93</f>
        <v>2566.1</v>
      </c>
      <c r="I92" s="117">
        <f t="shared" si="47"/>
        <v>0</v>
      </c>
      <c r="J92" s="117">
        <f t="shared" si="47"/>
        <v>0</v>
      </c>
      <c r="K92" s="117">
        <f t="shared" si="47"/>
        <v>0</v>
      </c>
      <c r="L92" s="117">
        <f t="shared" si="47"/>
        <v>0</v>
      </c>
      <c r="M92" s="117">
        <f t="shared" si="47"/>
        <v>0</v>
      </c>
      <c r="N92" s="117">
        <f t="shared" si="47"/>
        <v>0</v>
      </c>
      <c r="O92" s="117">
        <f t="shared" si="47"/>
        <v>0</v>
      </c>
      <c r="P92" s="117">
        <f t="shared" si="47"/>
        <v>0</v>
      </c>
      <c r="Q92" s="117">
        <f t="shared" si="47"/>
        <v>2566.1</v>
      </c>
      <c r="R92" s="114">
        <f t="shared" si="39"/>
        <v>100</v>
      </c>
    </row>
    <row r="93" spans="1:18" ht="17.25" customHeight="1">
      <c r="A93" s="47" t="s">
        <v>72</v>
      </c>
      <c r="B93" s="16" t="s">
        <v>210</v>
      </c>
      <c r="C93" s="37">
        <v>911</v>
      </c>
      <c r="D93" s="69" t="s">
        <v>209</v>
      </c>
      <c r="E93" s="46"/>
      <c r="F93" s="75"/>
      <c r="G93" s="118">
        <f>G94</f>
        <v>2654.1</v>
      </c>
      <c r="H93" s="118">
        <f t="shared" si="47"/>
        <v>2566.1</v>
      </c>
      <c r="I93" s="118">
        <f t="shared" si="47"/>
        <v>0</v>
      </c>
      <c r="J93" s="118">
        <f t="shared" si="47"/>
        <v>0</v>
      </c>
      <c r="K93" s="118">
        <f t="shared" si="47"/>
        <v>0</v>
      </c>
      <c r="L93" s="118">
        <f t="shared" si="47"/>
        <v>0</v>
      </c>
      <c r="M93" s="118">
        <f t="shared" si="47"/>
        <v>0</v>
      </c>
      <c r="N93" s="118">
        <f t="shared" si="47"/>
        <v>0</v>
      </c>
      <c r="O93" s="118">
        <f t="shared" si="47"/>
        <v>0</v>
      </c>
      <c r="P93" s="118">
        <f t="shared" si="47"/>
        <v>0</v>
      </c>
      <c r="Q93" s="118">
        <f t="shared" si="47"/>
        <v>2566.1</v>
      </c>
      <c r="R93" s="114">
        <f t="shared" si="39"/>
        <v>100</v>
      </c>
    </row>
    <row r="94" spans="1:18" ht="20.25">
      <c r="A94" s="47" t="s">
        <v>230</v>
      </c>
      <c r="B94" s="161" t="s">
        <v>216</v>
      </c>
      <c r="C94" s="37">
        <v>911</v>
      </c>
      <c r="D94" s="61" t="s">
        <v>209</v>
      </c>
      <c r="E94" s="68" t="s">
        <v>267</v>
      </c>
      <c r="F94" s="75"/>
      <c r="G94" s="118">
        <f>G95</f>
        <v>2654.1</v>
      </c>
      <c r="H94" s="118">
        <f t="shared" si="47"/>
        <v>2566.1</v>
      </c>
      <c r="I94" s="118">
        <f t="shared" si="47"/>
        <v>0</v>
      </c>
      <c r="J94" s="118">
        <f t="shared" si="47"/>
        <v>0</v>
      </c>
      <c r="K94" s="118">
        <f t="shared" si="47"/>
        <v>0</v>
      </c>
      <c r="L94" s="118">
        <f t="shared" si="47"/>
        <v>0</v>
      </c>
      <c r="M94" s="118">
        <f t="shared" si="47"/>
        <v>0</v>
      </c>
      <c r="N94" s="118">
        <f t="shared" si="47"/>
        <v>0</v>
      </c>
      <c r="O94" s="118">
        <f t="shared" si="47"/>
        <v>0</v>
      </c>
      <c r="P94" s="118">
        <f t="shared" si="47"/>
        <v>0</v>
      </c>
      <c r="Q94" s="118">
        <f t="shared" si="47"/>
        <v>2566.1</v>
      </c>
      <c r="R94" s="114">
        <f t="shared" si="39"/>
        <v>100</v>
      </c>
    </row>
    <row r="95" spans="1:18" ht="15.75" customHeight="1">
      <c r="A95" s="47"/>
      <c r="B95" s="9" t="s">
        <v>194</v>
      </c>
      <c r="C95" s="37">
        <v>911</v>
      </c>
      <c r="D95" s="61" t="s">
        <v>209</v>
      </c>
      <c r="E95" s="68" t="s">
        <v>267</v>
      </c>
      <c r="F95" s="68" t="s">
        <v>192</v>
      </c>
      <c r="G95" s="118">
        <v>2654.1</v>
      </c>
      <c r="H95" s="84">
        <v>2566.1</v>
      </c>
      <c r="I95" s="147"/>
      <c r="J95" s="147"/>
      <c r="K95" s="147"/>
      <c r="L95" s="147"/>
      <c r="M95" s="148"/>
      <c r="N95" s="148"/>
      <c r="O95" s="148"/>
      <c r="P95" s="148"/>
      <c r="Q95" s="148">
        <v>2566.1</v>
      </c>
      <c r="R95" s="114">
        <f t="shared" si="39"/>
        <v>100</v>
      </c>
    </row>
    <row r="96" spans="1:18" ht="16.5" customHeight="1">
      <c r="A96" s="52" t="s">
        <v>134</v>
      </c>
      <c r="B96" s="9" t="s">
        <v>135</v>
      </c>
      <c r="C96" s="37">
        <v>911</v>
      </c>
      <c r="D96" s="94" t="s">
        <v>136</v>
      </c>
      <c r="E96" s="68"/>
      <c r="F96" s="68"/>
      <c r="G96" s="117">
        <f>G97</f>
        <v>2200</v>
      </c>
      <c r="H96" s="117">
        <f aca="true" t="shared" si="48" ref="H96:Q96">H97</f>
        <v>2200</v>
      </c>
      <c r="I96" s="117">
        <f t="shared" si="48"/>
        <v>0</v>
      </c>
      <c r="J96" s="117">
        <f t="shared" si="48"/>
        <v>0</v>
      </c>
      <c r="K96" s="117">
        <f t="shared" si="48"/>
        <v>0</v>
      </c>
      <c r="L96" s="117">
        <f t="shared" si="48"/>
        <v>0</v>
      </c>
      <c r="M96" s="117">
        <f t="shared" si="48"/>
        <v>0</v>
      </c>
      <c r="N96" s="117">
        <f t="shared" si="48"/>
        <v>0</v>
      </c>
      <c r="O96" s="117">
        <f t="shared" si="48"/>
        <v>0</v>
      </c>
      <c r="P96" s="117">
        <f t="shared" si="48"/>
        <v>0</v>
      </c>
      <c r="Q96" s="117">
        <f t="shared" si="48"/>
        <v>2200</v>
      </c>
      <c r="R96" s="114">
        <f t="shared" si="39"/>
        <v>100</v>
      </c>
    </row>
    <row r="97" spans="1:18" ht="15" customHeight="1">
      <c r="A97" s="47" t="s">
        <v>137</v>
      </c>
      <c r="B97" s="16" t="s">
        <v>25</v>
      </c>
      <c r="C97" s="37">
        <v>911</v>
      </c>
      <c r="D97" s="69" t="s">
        <v>138</v>
      </c>
      <c r="E97" s="68"/>
      <c r="F97" s="68"/>
      <c r="G97" s="118">
        <f>G98</f>
        <v>2200</v>
      </c>
      <c r="H97" s="118">
        <f aca="true" t="shared" si="49" ref="H97:Q98">H98</f>
        <v>2200</v>
      </c>
      <c r="I97" s="118">
        <f t="shared" si="49"/>
        <v>0</v>
      </c>
      <c r="J97" s="118">
        <f t="shared" si="49"/>
        <v>0</v>
      </c>
      <c r="K97" s="118">
        <f t="shared" si="49"/>
        <v>0</v>
      </c>
      <c r="L97" s="118">
        <f t="shared" si="49"/>
        <v>0</v>
      </c>
      <c r="M97" s="118">
        <f t="shared" si="49"/>
        <v>0</v>
      </c>
      <c r="N97" s="118">
        <f t="shared" si="49"/>
        <v>0</v>
      </c>
      <c r="O97" s="118">
        <f t="shared" si="49"/>
        <v>0</v>
      </c>
      <c r="P97" s="118">
        <f t="shared" si="49"/>
        <v>0</v>
      </c>
      <c r="Q97" s="118">
        <f t="shared" si="49"/>
        <v>2200</v>
      </c>
      <c r="R97" s="114">
        <f t="shared" si="39"/>
        <v>100</v>
      </c>
    </row>
    <row r="98" spans="1:18" ht="15.75" customHeight="1">
      <c r="A98" s="47" t="s">
        <v>231</v>
      </c>
      <c r="B98" s="9" t="s">
        <v>202</v>
      </c>
      <c r="C98" s="37">
        <v>911</v>
      </c>
      <c r="D98" s="61" t="s">
        <v>138</v>
      </c>
      <c r="E98" s="68" t="s">
        <v>270</v>
      </c>
      <c r="F98" s="68"/>
      <c r="G98" s="118">
        <f>G99</f>
        <v>2200</v>
      </c>
      <c r="H98" s="118">
        <f t="shared" si="49"/>
        <v>2200</v>
      </c>
      <c r="I98" s="118">
        <f t="shared" si="49"/>
        <v>0</v>
      </c>
      <c r="J98" s="118">
        <f t="shared" si="49"/>
        <v>0</v>
      </c>
      <c r="K98" s="118">
        <f t="shared" si="49"/>
        <v>0</v>
      </c>
      <c r="L98" s="118">
        <f t="shared" si="49"/>
        <v>0</v>
      </c>
      <c r="M98" s="118">
        <f t="shared" si="49"/>
        <v>0</v>
      </c>
      <c r="N98" s="118">
        <f t="shared" si="49"/>
        <v>0</v>
      </c>
      <c r="O98" s="118">
        <f t="shared" si="49"/>
        <v>0</v>
      </c>
      <c r="P98" s="118">
        <f t="shared" si="49"/>
        <v>0</v>
      </c>
      <c r="Q98" s="118">
        <f t="shared" si="49"/>
        <v>2200</v>
      </c>
      <c r="R98" s="114">
        <f t="shared" si="39"/>
        <v>100</v>
      </c>
    </row>
    <row r="99" spans="1:18" ht="18" customHeight="1">
      <c r="A99" s="47"/>
      <c r="B99" s="9" t="s">
        <v>194</v>
      </c>
      <c r="C99" s="37">
        <v>911</v>
      </c>
      <c r="D99" s="61" t="s">
        <v>138</v>
      </c>
      <c r="E99" s="68" t="s">
        <v>270</v>
      </c>
      <c r="F99" s="68" t="s">
        <v>192</v>
      </c>
      <c r="G99" s="118">
        <v>2200</v>
      </c>
      <c r="H99" s="84">
        <v>2200</v>
      </c>
      <c r="I99" s="147"/>
      <c r="J99" s="147"/>
      <c r="K99" s="147"/>
      <c r="L99" s="147"/>
      <c r="M99" s="148"/>
      <c r="N99" s="148"/>
      <c r="O99" s="148"/>
      <c r="P99" s="148"/>
      <c r="Q99" s="148">
        <v>2200</v>
      </c>
      <c r="R99" s="114">
        <f t="shared" si="39"/>
        <v>100</v>
      </c>
    </row>
    <row r="100" spans="1:18" ht="27" customHeight="1">
      <c r="A100" s="165" t="s">
        <v>217</v>
      </c>
      <c r="B100" s="98" t="s">
        <v>218</v>
      </c>
      <c r="C100" s="130">
        <v>985</v>
      </c>
      <c r="D100" s="61"/>
      <c r="E100" s="68"/>
      <c r="F100" s="68"/>
      <c r="G100" s="117">
        <f>G101</f>
        <v>2604.7</v>
      </c>
      <c r="H100" s="117">
        <f aca="true" t="shared" si="50" ref="H100:Q100">H101</f>
        <v>2912</v>
      </c>
      <c r="I100" s="117">
        <f t="shared" si="50"/>
        <v>0</v>
      </c>
      <c r="J100" s="117">
        <f t="shared" si="50"/>
        <v>0</v>
      </c>
      <c r="K100" s="117">
        <f t="shared" si="50"/>
        <v>0</v>
      </c>
      <c r="L100" s="117">
        <f t="shared" si="50"/>
        <v>0</v>
      </c>
      <c r="M100" s="117">
        <f t="shared" si="50"/>
        <v>0</v>
      </c>
      <c r="N100" s="117">
        <f t="shared" si="50"/>
        <v>0</v>
      </c>
      <c r="O100" s="117">
        <f t="shared" si="50"/>
        <v>0</v>
      </c>
      <c r="P100" s="117">
        <f t="shared" si="50"/>
        <v>0</v>
      </c>
      <c r="Q100" s="117">
        <f t="shared" si="50"/>
        <v>2877.7999999999997</v>
      </c>
      <c r="R100" s="114">
        <f t="shared" si="39"/>
        <v>98.82554945054945</v>
      </c>
    </row>
    <row r="101" spans="1:18" ht="18" customHeight="1">
      <c r="A101" s="52" t="s">
        <v>3</v>
      </c>
      <c r="B101" s="9" t="s">
        <v>54</v>
      </c>
      <c r="C101" s="160" t="s">
        <v>219</v>
      </c>
      <c r="D101" s="69" t="s">
        <v>26</v>
      </c>
      <c r="E101" s="35"/>
      <c r="F101" s="35"/>
      <c r="G101" s="115">
        <f>G102</f>
        <v>2604.7</v>
      </c>
      <c r="H101" s="115">
        <f aca="true" t="shared" si="51" ref="H101:Q101">H102</f>
        <v>2912</v>
      </c>
      <c r="I101" s="115">
        <f t="shared" si="51"/>
        <v>0</v>
      </c>
      <c r="J101" s="115">
        <f t="shared" si="51"/>
        <v>0</v>
      </c>
      <c r="K101" s="115">
        <f t="shared" si="51"/>
        <v>0</v>
      </c>
      <c r="L101" s="115">
        <f t="shared" si="51"/>
        <v>0</v>
      </c>
      <c r="M101" s="115">
        <f t="shared" si="51"/>
        <v>0</v>
      </c>
      <c r="N101" s="115">
        <f t="shared" si="51"/>
        <v>0</v>
      </c>
      <c r="O101" s="115">
        <f t="shared" si="51"/>
        <v>0</v>
      </c>
      <c r="P101" s="115">
        <f t="shared" si="51"/>
        <v>0</v>
      </c>
      <c r="Q101" s="115">
        <f t="shared" si="51"/>
        <v>2877.7999999999997</v>
      </c>
      <c r="R101" s="114">
        <f t="shared" si="39"/>
        <v>98.82554945054945</v>
      </c>
    </row>
    <row r="102" spans="1:18" ht="21" customHeight="1">
      <c r="A102" s="47" t="s">
        <v>20</v>
      </c>
      <c r="B102" s="16" t="s">
        <v>34</v>
      </c>
      <c r="C102" s="160" t="s">
        <v>219</v>
      </c>
      <c r="D102" s="69" t="s">
        <v>32</v>
      </c>
      <c r="E102" s="36"/>
      <c r="F102" s="36"/>
      <c r="G102" s="115">
        <f>G103+G105</f>
        <v>2604.7</v>
      </c>
      <c r="H102" s="115">
        <f aca="true" t="shared" si="52" ref="H102:Q102">H103+H105</f>
        <v>2912</v>
      </c>
      <c r="I102" s="115">
        <f t="shared" si="52"/>
        <v>0</v>
      </c>
      <c r="J102" s="115">
        <f t="shared" si="52"/>
        <v>0</v>
      </c>
      <c r="K102" s="115">
        <f t="shared" si="52"/>
        <v>0</v>
      </c>
      <c r="L102" s="115">
        <f t="shared" si="52"/>
        <v>0</v>
      </c>
      <c r="M102" s="115">
        <f t="shared" si="52"/>
        <v>0</v>
      </c>
      <c r="N102" s="115">
        <f t="shared" si="52"/>
        <v>0</v>
      </c>
      <c r="O102" s="115">
        <f t="shared" si="52"/>
        <v>0</v>
      </c>
      <c r="P102" s="115">
        <f t="shared" si="52"/>
        <v>0</v>
      </c>
      <c r="Q102" s="115">
        <f t="shared" si="52"/>
        <v>2877.7999999999997</v>
      </c>
      <c r="R102" s="114">
        <f t="shared" si="39"/>
        <v>98.82554945054945</v>
      </c>
    </row>
    <row r="103" spans="1:18" ht="18" customHeight="1">
      <c r="A103" s="47" t="s">
        <v>232</v>
      </c>
      <c r="B103" s="9" t="s">
        <v>165</v>
      </c>
      <c r="C103" s="160" t="s">
        <v>219</v>
      </c>
      <c r="D103" s="36" t="s">
        <v>32</v>
      </c>
      <c r="E103" s="36" t="s">
        <v>235</v>
      </c>
      <c r="F103" s="36"/>
      <c r="G103" s="116">
        <f>G104</f>
        <v>140.4</v>
      </c>
      <c r="H103" s="84">
        <f>H104</f>
        <v>140.4</v>
      </c>
      <c r="I103" s="84">
        <f aca="true" t="shared" si="53" ref="I103:Q103">I104</f>
        <v>0</v>
      </c>
      <c r="J103" s="84">
        <f t="shared" si="53"/>
        <v>0</v>
      </c>
      <c r="K103" s="84">
        <f t="shared" si="53"/>
        <v>0</v>
      </c>
      <c r="L103" s="84">
        <f t="shared" si="53"/>
        <v>0</v>
      </c>
      <c r="M103" s="84">
        <f t="shared" si="53"/>
        <v>0</v>
      </c>
      <c r="N103" s="84">
        <f t="shared" si="53"/>
        <v>0</v>
      </c>
      <c r="O103" s="84">
        <f t="shared" si="53"/>
        <v>0</v>
      </c>
      <c r="P103" s="84">
        <f t="shared" si="53"/>
        <v>0</v>
      </c>
      <c r="Q103" s="84">
        <f t="shared" si="53"/>
        <v>132.1</v>
      </c>
      <c r="R103" s="114">
        <f t="shared" si="39"/>
        <v>94.08831908831908</v>
      </c>
    </row>
    <row r="104" spans="1:18" ht="33" customHeight="1">
      <c r="A104" s="47"/>
      <c r="B104" s="9" t="s">
        <v>193</v>
      </c>
      <c r="C104" s="160" t="s">
        <v>219</v>
      </c>
      <c r="D104" s="36" t="s">
        <v>32</v>
      </c>
      <c r="E104" s="36" t="s">
        <v>235</v>
      </c>
      <c r="F104" s="36" t="s">
        <v>191</v>
      </c>
      <c r="G104" s="84">
        <v>140.4</v>
      </c>
      <c r="H104" s="58">
        <v>140.4</v>
      </c>
      <c r="I104" s="18"/>
      <c r="J104" s="18"/>
      <c r="K104" s="18"/>
      <c r="L104" s="18"/>
      <c r="M104" s="67"/>
      <c r="N104" s="67"/>
      <c r="O104" s="67"/>
      <c r="P104" s="67"/>
      <c r="Q104" s="67">
        <v>132.1</v>
      </c>
      <c r="R104" s="114">
        <f t="shared" si="39"/>
        <v>94.08831908831908</v>
      </c>
    </row>
    <row r="105" spans="1:18" ht="18" customHeight="1">
      <c r="A105" s="47" t="s">
        <v>233</v>
      </c>
      <c r="B105" s="9" t="s">
        <v>110</v>
      </c>
      <c r="C105" s="160" t="s">
        <v>219</v>
      </c>
      <c r="D105" s="36" t="s">
        <v>32</v>
      </c>
      <c r="E105" s="36" t="s">
        <v>236</v>
      </c>
      <c r="F105" s="36"/>
      <c r="G105" s="116">
        <f>G106+G107+G108</f>
        <v>2464.2999999999997</v>
      </c>
      <c r="H105" s="116">
        <f>H106+H107+H108</f>
        <v>2771.6</v>
      </c>
      <c r="I105" s="116">
        <f aca="true" t="shared" si="54" ref="I105:Q105">I106+I107+I108</f>
        <v>0</v>
      </c>
      <c r="J105" s="116">
        <f t="shared" si="54"/>
        <v>0</v>
      </c>
      <c r="K105" s="116">
        <f t="shared" si="54"/>
        <v>0</v>
      </c>
      <c r="L105" s="116">
        <f t="shared" si="54"/>
        <v>0</v>
      </c>
      <c r="M105" s="116">
        <f t="shared" si="54"/>
        <v>0</v>
      </c>
      <c r="N105" s="116">
        <f t="shared" si="54"/>
        <v>0</v>
      </c>
      <c r="O105" s="116">
        <f t="shared" si="54"/>
        <v>0</v>
      </c>
      <c r="P105" s="116">
        <f t="shared" si="54"/>
        <v>0</v>
      </c>
      <c r="Q105" s="116">
        <f t="shared" si="54"/>
        <v>2745.7</v>
      </c>
      <c r="R105" s="114">
        <f t="shared" si="39"/>
        <v>99.06552172030597</v>
      </c>
    </row>
    <row r="106" spans="1:18" ht="30.75" customHeight="1">
      <c r="A106" s="47"/>
      <c r="B106" s="9" t="s">
        <v>193</v>
      </c>
      <c r="C106" s="160" t="s">
        <v>219</v>
      </c>
      <c r="D106" s="36" t="s">
        <v>32</v>
      </c>
      <c r="E106" s="36" t="s">
        <v>236</v>
      </c>
      <c r="F106" s="36" t="s">
        <v>191</v>
      </c>
      <c r="G106" s="84">
        <v>1472.6</v>
      </c>
      <c r="H106" s="58">
        <v>1472.6</v>
      </c>
      <c r="I106" s="18"/>
      <c r="J106" s="18"/>
      <c r="K106" s="18"/>
      <c r="L106" s="18"/>
      <c r="M106" s="67"/>
      <c r="N106" s="67"/>
      <c r="O106" s="67"/>
      <c r="P106" s="67"/>
      <c r="Q106" s="67">
        <v>1459.5</v>
      </c>
      <c r="R106" s="114">
        <f t="shared" si="39"/>
        <v>99.11041694961294</v>
      </c>
    </row>
    <row r="107" spans="1:18" ht="18" customHeight="1">
      <c r="A107" s="47"/>
      <c r="B107" s="9" t="s">
        <v>194</v>
      </c>
      <c r="C107" s="160" t="s">
        <v>219</v>
      </c>
      <c r="D107" s="36" t="s">
        <v>32</v>
      </c>
      <c r="E107" s="36" t="s">
        <v>236</v>
      </c>
      <c r="F107" s="36" t="s">
        <v>192</v>
      </c>
      <c r="G107" s="84">
        <v>987</v>
      </c>
      <c r="H107" s="58">
        <v>1299</v>
      </c>
      <c r="I107" s="18"/>
      <c r="J107" s="18"/>
      <c r="K107" s="18"/>
      <c r="L107" s="18"/>
      <c r="M107" s="67"/>
      <c r="N107" s="67"/>
      <c r="O107" s="67"/>
      <c r="P107" s="67"/>
      <c r="Q107" s="67">
        <v>1286.2</v>
      </c>
      <c r="R107" s="114">
        <f t="shared" si="39"/>
        <v>99.01462663587375</v>
      </c>
    </row>
    <row r="108" spans="1:18" ht="18" customHeight="1">
      <c r="A108" s="47"/>
      <c r="B108" s="9" t="s">
        <v>197</v>
      </c>
      <c r="C108" s="160" t="s">
        <v>219</v>
      </c>
      <c r="D108" s="36" t="s">
        <v>32</v>
      </c>
      <c r="E108" s="36" t="s">
        <v>236</v>
      </c>
      <c r="F108" s="36" t="s">
        <v>196</v>
      </c>
      <c r="G108" s="84">
        <v>4.7</v>
      </c>
      <c r="H108" s="58">
        <v>0</v>
      </c>
      <c r="I108" s="18"/>
      <c r="J108" s="18"/>
      <c r="K108" s="18"/>
      <c r="L108" s="18"/>
      <c r="M108" s="67"/>
      <c r="N108" s="67"/>
      <c r="O108" s="67"/>
      <c r="P108" s="67"/>
      <c r="Q108" s="67">
        <v>0</v>
      </c>
      <c r="R108" s="114"/>
    </row>
    <row r="109" spans="1:18" ht="12.75" customHeight="1">
      <c r="A109" s="53"/>
      <c r="B109" s="38" t="s">
        <v>14</v>
      </c>
      <c r="C109" s="53"/>
      <c r="D109" s="53"/>
      <c r="E109" s="53"/>
      <c r="F109" s="53"/>
      <c r="G109" s="115">
        <f aca="true" t="shared" si="55" ref="G109:Q109">G100+G9</f>
        <v>125593.9</v>
      </c>
      <c r="H109" s="115">
        <f t="shared" si="55"/>
        <v>147251.5</v>
      </c>
      <c r="I109" s="115">
        <f t="shared" si="55"/>
        <v>0</v>
      </c>
      <c r="J109" s="115">
        <f t="shared" si="55"/>
        <v>0</v>
      </c>
      <c r="K109" s="115">
        <f t="shared" si="55"/>
        <v>0</v>
      </c>
      <c r="L109" s="115">
        <f t="shared" si="55"/>
        <v>0</v>
      </c>
      <c r="M109" s="115">
        <f t="shared" si="55"/>
        <v>0</v>
      </c>
      <c r="N109" s="115">
        <f t="shared" si="55"/>
        <v>0</v>
      </c>
      <c r="O109" s="115">
        <f t="shared" si="55"/>
        <v>0</v>
      </c>
      <c r="P109" s="115">
        <f t="shared" si="55"/>
        <v>0</v>
      </c>
      <c r="Q109" s="115">
        <f t="shared" si="55"/>
        <v>145673.9</v>
      </c>
      <c r="R109" s="114">
        <f t="shared" si="39"/>
        <v>98.9286357015039</v>
      </c>
    </row>
  </sheetData>
  <sheetProtection/>
  <mergeCells count="5">
    <mergeCell ref="B4:J4"/>
    <mergeCell ref="A1:L1"/>
    <mergeCell ref="A3:L3"/>
    <mergeCell ref="A6:L6"/>
    <mergeCell ref="B5:H5"/>
  </mergeCells>
  <printOptions/>
  <pageMargins left="0.15748031496062992" right="0.03937007874015748" top="0.5118110236220472" bottom="1.1811023622047245" header="0.11811023622047245" footer="0"/>
  <pageSetup horizontalDpi="600" verticalDpi="600" orientation="landscape" paperSize="9" r:id="rId1"/>
  <headerFooter alignWithMargins="0">
    <oddHeader>&amp;RПриложение 3
</oddHeader>
    <oddFooter>&amp;R&amp;P из 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5.00390625" style="3" customWidth="1"/>
    <col min="2" max="2" width="69.00390625" style="3" customWidth="1"/>
    <col min="3" max="3" width="14.125" style="3" customWidth="1"/>
    <col min="4" max="4" width="10.00390625" style="3" customWidth="1"/>
    <col min="5" max="5" width="11.125" style="3" customWidth="1"/>
    <col min="6" max="9" width="6.50390625" style="3" hidden="1" customWidth="1"/>
    <col min="10" max="10" width="6.875" style="0" hidden="1" customWidth="1"/>
    <col min="11" max="12" width="0.12890625" style="0" hidden="1" customWidth="1"/>
    <col min="13" max="13" width="6.875" style="0" hidden="1" customWidth="1"/>
  </cols>
  <sheetData>
    <row r="1" spans="1:9" s="1" customFormat="1" ht="9.75">
      <c r="A1" s="210"/>
      <c r="B1" s="210"/>
      <c r="C1" s="210"/>
      <c r="D1" s="210"/>
      <c r="E1" s="210"/>
      <c r="F1" s="210"/>
      <c r="G1" s="210"/>
      <c r="H1" s="210"/>
      <c r="I1" s="210"/>
    </row>
    <row r="2" spans="1:9" s="1" customFormat="1" ht="1.5" customHeight="1">
      <c r="A2" s="12"/>
      <c r="B2" s="12"/>
      <c r="C2" s="5"/>
      <c r="D2" s="5"/>
      <c r="E2" s="12"/>
      <c r="F2" s="12"/>
      <c r="G2" s="12"/>
      <c r="H2" s="12"/>
      <c r="I2" s="12"/>
    </row>
    <row r="3" spans="1:9" s="1" customFormat="1" ht="11.25" customHeight="1">
      <c r="A3" s="211"/>
      <c r="B3" s="212"/>
      <c r="C3" s="212"/>
      <c r="D3" s="212"/>
      <c r="E3" s="212"/>
      <c r="F3" s="212"/>
      <c r="G3" s="212"/>
      <c r="H3" s="212"/>
      <c r="I3" s="212"/>
    </row>
    <row r="4" spans="1:9" s="1" customFormat="1" ht="25.5" customHeight="1">
      <c r="A4" s="32"/>
      <c r="B4" s="202" t="s">
        <v>313</v>
      </c>
      <c r="C4" s="202"/>
      <c r="D4" s="202"/>
      <c r="E4" s="202"/>
      <c r="F4" s="202"/>
      <c r="G4" s="202"/>
      <c r="H4" s="202"/>
      <c r="I4" s="202"/>
    </row>
    <row r="5" spans="1:9" s="1" customFormat="1" ht="22.5" customHeight="1">
      <c r="A5" s="32"/>
      <c r="B5" s="209"/>
      <c r="C5" s="206"/>
      <c r="D5" s="215"/>
      <c r="E5" s="215"/>
      <c r="F5" s="103"/>
      <c r="G5" s="103"/>
      <c r="H5" s="33"/>
      <c r="I5" s="33"/>
    </row>
    <row r="6" spans="1:14" s="1" customFormat="1" ht="22.5" customHeight="1">
      <c r="A6" s="213" t="s">
        <v>276</v>
      </c>
      <c r="B6" s="214"/>
      <c r="C6" s="214"/>
      <c r="D6" s="214"/>
      <c r="E6" s="214"/>
      <c r="F6" s="214"/>
      <c r="G6" s="214"/>
      <c r="H6" s="214"/>
      <c r="I6" s="214"/>
      <c r="N6" s="111" t="s">
        <v>96</v>
      </c>
    </row>
    <row r="7" spans="1:9" ht="12">
      <c r="A7" s="10"/>
      <c r="C7" s="11"/>
      <c r="D7" s="11"/>
      <c r="E7" s="12"/>
      <c r="F7" s="12"/>
      <c r="G7" s="12"/>
      <c r="H7" s="12"/>
      <c r="I7" s="12"/>
    </row>
    <row r="8" spans="1:15" ht="61.5" customHeight="1">
      <c r="A8" s="48" t="s">
        <v>23</v>
      </c>
      <c r="B8" s="110" t="s">
        <v>95</v>
      </c>
      <c r="C8" s="112" t="s">
        <v>180</v>
      </c>
      <c r="D8" s="49" t="s">
        <v>97</v>
      </c>
      <c r="E8" s="49" t="s">
        <v>98</v>
      </c>
      <c r="F8" s="34" t="s">
        <v>15</v>
      </c>
      <c r="G8" s="34" t="s">
        <v>1</v>
      </c>
      <c r="H8" s="34" t="s">
        <v>2</v>
      </c>
      <c r="I8" s="34" t="s">
        <v>24</v>
      </c>
      <c r="J8" s="62" t="s">
        <v>59</v>
      </c>
      <c r="K8" s="62" t="s">
        <v>65</v>
      </c>
      <c r="L8" s="62" t="s">
        <v>61</v>
      </c>
      <c r="M8" s="62" t="s">
        <v>62</v>
      </c>
      <c r="N8" s="113" t="s">
        <v>99</v>
      </c>
      <c r="O8" s="113" t="s">
        <v>100</v>
      </c>
    </row>
    <row r="9" spans="1:15" ht="17.25" customHeight="1">
      <c r="A9" s="15" t="s">
        <v>3</v>
      </c>
      <c r="B9" s="9" t="s">
        <v>54</v>
      </c>
      <c r="C9" s="69" t="s">
        <v>26</v>
      </c>
      <c r="D9" s="121">
        <f>D10+D11+D12+D13</f>
        <v>27584.6</v>
      </c>
      <c r="E9" s="121">
        <f aca="true" t="shared" si="0" ref="E9:N9">E10+E11+E12+E13</f>
        <v>29200.300000000003</v>
      </c>
      <c r="F9" s="121">
        <f t="shared" si="0"/>
        <v>0</v>
      </c>
      <c r="G9" s="121">
        <f t="shared" si="0"/>
        <v>0</v>
      </c>
      <c r="H9" s="121">
        <f t="shared" si="0"/>
        <v>0</v>
      </c>
      <c r="I9" s="121">
        <f t="shared" si="0"/>
        <v>0</v>
      </c>
      <c r="J9" s="121">
        <f t="shared" si="0"/>
        <v>0</v>
      </c>
      <c r="K9" s="121">
        <f t="shared" si="0"/>
        <v>0</v>
      </c>
      <c r="L9" s="121">
        <f t="shared" si="0"/>
        <v>0</v>
      </c>
      <c r="M9" s="121">
        <f t="shared" si="0"/>
        <v>0</v>
      </c>
      <c r="N9" s="121">
        <f t="shared" si="0"/>
        <v>28861.4</v>
      </c>
      <c r="O9" s="114">
        <f>N9/E9*100</f>
        <v>98.83939548566282</v>
      </c>
    </row>
    <row r="10" spans="1:15" ht="21.75" customHeight="1">
      <c r="A10" s="8" t="s">
        <v>20</v>
      </c>
      <c r="B10" s="16" t="s">
        <v>34</v>
      </c>
      <c r="C10" s="154" t="s">
        <v>32</v>
      </c>
      <c r="D10" s="122">
        <v>2604.7</v>
      </c>
      <c r="E10" s="84">
        <v>2912</v>
      </c>
      <c r="F10" s="96"/>
      <c r="G10" s="96"/>
      <c r="H10" s="96"/>
      <c r="I10" s="96"/>
      <c r="J10" s="96"/>
      <c r="K10" s="96"/>
      <c r="L10" s="96"/>
      <c r="M10" s="96"/>
      <c r="N10" s="84">
        <v>2877.8</v>
      </c>
      <c r="O10" s="114">
        <f>N10/E10*100</f>
        <v>98.82554945054946</v>
      </c>
    </row>
    <row r="11" spans="1:15" ht="21.75" customHeight="1">
      <c r="A11" s="8" t="s">
        <v>4</v>
      </c>
      <c r="B11" s="16" t="s">
        <v>49</v>
      </c>
      <c r="C11" s="154" t="s">
        <v>44</v>
      </c>
      <c r="D11" s="122">
        <v>17641.6</v>
      </c>
      <c r="E11" s="122">
        <v>18965.9</v>
      </c>
      <c r="F11" s="121"/>
      <c r="G11" s="121"/>
      <c r="H11" s="121"/>
      <c r="I11" s="121"/>
      <c r="J11" s="121"/>
      <c r="K11" s="121"/>
      <c r="L11" s="121"/>
      <c r="M11" s="121"/>
      <c r="N11" s="122">
        <v>18790.5</v>
      </c>
      <c r="O11" s="114">
        <f>N11/E11*100</f>
        <v>99.07518230086629</v>
      </c>
    </row>
    <row r="12" spans="1:15" ht="15" customHeight="1">
      <c r="A12" s="8" t="s">
        <v>41</v>
      </c>
      <c r="B12" s="16" t="s">
        <v>52</v>
      </c>
      <c r="C12" s="155" t="s">
        <v>130</v>
      </c>
      <c r="D12" s="123">
        <v>100</v>
      </c>
      <c r="E12" s="84">
        <v>100</v>
      </c>
      <c r="F12" s="84"/>
      <c r="G12" s="84"/>
      <c r="H12" s="84"/>
      <c r="I12" s="84"/>
      <c r="J12" s="84"/>
      <c r="K12" s="84"/>
      <c r="L12" s="84"/>
      <c r="M12" s="84"/>
      <c r="N12" s="84">
        <v>0</v>
      </c>
      <c r="O12" s="114">
        <f>N12/E12*100</f>
        <v>0</v>
      </c>
    </row>
    <row r="13" spans="1:15" ht="16.5" customHeight="1">
      <c r="A13" s="8" t="s">
        <v>101</v>
      </c>
      <c r="B13" s="16" t="s">
        <v>35</v>
      </c>
      <c r="C13" s="155" t="s">
        <v>131</v>
      </c>
      <c r="D13" s="123">
        <v>7238.3</v>
      </c>
      <c r="E13" s="123">
        <v>7222.4</v>
      </c>
      <c r="F13" s="124"/>
      <c r="G13" s="124"/>
      <c r="H13" s="124"/>
      <c r="I13" s="124"/>
      <c r="J13" s="124"/>
      <c r="K13" s="124"/>
      <c r="L13" s="124"/>
      <c r="M13" s="124"/>
      <c r="N13" s="123">
        <v>7193.1</v>
      </c>
      <c r="O13" s="114">
        <f>N13/E13*100</f>
        <v>99.59431767833408</v>
      </c>
    </row>
    <row r="14" spans="1:15" ht="16.5" customHeight="1">
      <c r="A14" s="15" t="s">
        <v>5</v>
      </c>
      <c r="B14" s="9" t="s">
        <v>55</v>
      </c>
      <c r="C14" s="69" t="s">
        <v>36</v>
      </c>
      <c r="D14" s="121">
        <f>D15</f>
        <v>60433.4</v>
      </c>
      <c r="E14" s="121">
        <f aca="true" t="shared" si="1" ref="E14:N14">E15</f>
        <v>80019.8</v>
      </c>
      <c r="F14" s="121">
        <f t="shared" si="1"/>
        <v>0</v>
      </c>
      <c r="G14" s="121">
        <f t="shared" si="1"/>
        <v>0</v>
      </c>
      <c r="H14" s="121">
        <f t="shared" si="1"/>
        <v>0</v>
      </c>
      <c r="I14" s="121">
        <f t="shared" si="1"/>
        <v>0</v>
      </c>
      <c r="J14" s="121">
        <f t="shared" si="1"/>
        <v>0</v>
      </c>
      <c r="K14" s="121">
        <f t="shared" si="1"/>
        <v>0</v>
      </c>
      <c r="L14" s="121">
        <f t="shared" si="1"/>
        <v>0</v>
      </c>
      <c r="M14" s="121">
        <f t="shared" si="1"/>
        <v>0</v>
      </c>
      <c r="N14" s="121">
        <f t="shared" si="1"/>
        <v>79114.6</v>
      </c>
      <c r="O14" s="114">
        <f aca="true" t="shared" si="2" ref="O14:O28">N14/E14*100</f>
        <v>98.86877997695571</v>
      </c>
    </row>
    <row r="15" spans="1:15" ht="18" customHeight="1">
      <c r="A15" s="8" t="s">
        <v>6</v>
      </c>
      <c r="B15" s="16" t="s">
        <v>69</v>
      </c>
      <c r="C15" s="155" t="s">
        <v>70</v>
      </c>
      <c r="D15" s="123">
        <v>60433.4</v>
      </c>
      <c r="E15" s="84">
        <v>80019.8</v>
      </c>
      <c r="F15" s="96"/>
      <c r="G15" s="96"/>
      <c r="H15" s="96"/>
      <c r="I15" s="96"/>
      <c r="J15" s="96"/>
      <c r="K15" s="96"/>
      <c r="L15" s="96"/>
      <c r="M15" s="96"/>
      <c r="N15" s="84">
        <v>79114.6</v>
      </c>
      <c r="O15" s="114">
        <f t="shared" si="2"/>
        <v>98.86877997695571</v>
      </c>
    </row>
    <row r="16" spans="1:15" ht="17.25" customHeight="1">
      <c r="A16" s="45" t="s">
        <v>7</v>
      </c>
      <c r="B16" s="9" t="s">
        <v>56</v>
      </c>
      <c r="C16" s="69" t="s">
        <v>37</v>
      </c>
      <c r="D16" s="121">
        <f>D17+D18</f>
        <v>804.2</v>
      </c>
      <c r="E16" s="121">
        <f aca="true" t="shared" si="3" ref="E16:N16">E17+E18</f>
        <v>674.7</v>
      </c>
      <c r="F16" s="121">
        <f t="shared" si="3"/>
        <v>0</v>
      </c>
      <c r="G16" s="121">
        <f t="shared" si="3"/>
        <v>0</v>
      </c>
      <c r="H16" s="121">
        <f t="shared" si="3"/>
        <v>0</v>
      </c>
      <c r="I16" s="121">
        <f t="shared" si="3"/>
        <v>0</v>
      </c>
      <c r="J16" s="121">
        <f t="shared" si="3"/>
        <v>0</v>
      </c>
      <c r="K16" s="121">
        <f t="shared" si="3"/>
        <v>0</v>
      </c>
      <c r="L16" s="121">
        <f t="shared" si="3"/>
        <v>0</v>
      </c>
      <c r="M16" s="121">
        <f t="shared" si="3"/>
        <v>0</v>
      </c>
      <c r="N16" s="121">
        <f t="shared" si="3"/>
        <v>649.7</v>
      </c>
      <c r="O16" s="114">
        <f t="shared" si="2"/>
        <v>96.29464947384022</v>
      </c>
    </row>
    <row r="17" spans="1:15" ht="15.75" customHeight="1">
      <c r="A17" s="8" t="s">
        <v>162</v>
      </c>
      <c r="B17" s="16" t="s">
        <v>174</v>
      </c>
      <c r="C17" s="154" t="s">
        <v>175</v>
      </c>
      <c r="D17" s="122">
        <v>150</v>
      </c>
      <c r="E17" s="122">
        <v>187.3</v>
      </c>
      <c r="F17" s="121"/>
      <c r="G17" s="121"/>
      <c r="H17" s="121"/>
      <c r="I17" s="121"/>
      <c r="J17" s="121"/>
      <c r="K17" s="121"/>
      <c r="L17" s="121"/>
      <c r="M17" s="121"/>
      <c r="N17" s="122">
        <v>162.3</v>
      </c>
      <c r="O17" s="114">
        <f t="shared" si="2"/>
        <v>86.65242925787507</v>
      </c>
    </row>
    <row r="18" spans="1:15" ht="18" customHeight="1">
      <c r="A18" s="8" t="s">
        <v>279</v>
      </c>
      <c r="B18" s="16" t="s">
        <v>278</v>
      </c>
      <c r="C18" s="154" t="s">
        <v>277</v>
      </c>
      <c r="D18" s="122">
        <v>654.2</v>
      </c>
      <c r="E18" s="122">
        <v>487.4</v>
      </c>
      <c r="F18" s="121"/>
      <c r="G18" s="121"/>
      <c r="H18" s="121"/>
      <c r="I18" s="121"/>
      <c r="J18" s="121"/>
      <c r="K18" s="121"/>
      <c r="L18" s="121"/>
      <c r="M18" s="121"/>
      <c r="N18" s="122">
        <v>487.4</v>
      </c>
      <c r="O18" s="114">
        <f t="shared" si="2"/>
        <v>100</v>
      </c>
    </row>
    <row r="19" spans="1:15" ht="16.5" customHeight="1">
      <c r="A19" s="15" t="s">
        <v>8</v>
      </c>
      <c r="B19" s="9" t="s">
        <v>139</v>
      </c>
      <c r="C19" s="69" t="s">
        <v>38</v>
      </c>
      <c r="D19" s="121">
        <f>D20</f>
        <v>15795.4</v>
      </c>
      <c r="E19" s="121">
        <f aca="true" t="shared" si="4" ref="E19:N19">E20</f>
        <v>15231.1</v>
      </c>
      <c r="F19" s="121">
        <f t="shared" si="4"/>
        <v>0</v>
      </c>
      <c r="G19" s="121">
        <f t="shared" si="4"/>
        <v>0</v>
      </c>
      <c r="H19" s="121">
        <f t="shared" si="4"/>
        <v>0</v>
      </c>
      <c r="I19" s="121">
        <f t="shared" si="4"/>
        <v>0</v>
      </c>
      <c r="J19" s="121">
        <f t="shared" si="4"/>
        <v>0</v>
      </c>
      <c r="K19" s="121">
        <f t="shared" si="4"/>
        <v>0</v>
      </c>
      <c r="L19" s="121">
        <f t="shared" si="4"/>
        <v>0</v>
      </c>
      <c r="M19" s="121">
        <f t="shared" si="4"/>
        <v>0</v>
      </c>
      <c r="N19" s="121">
        <f t="shared" si="4"/>
        <v>15199.2</v>
      </c>
      <c r="O19" s="114">
        <f t="shared" si="2"/>
        <v>99.79056010399773</v>
      </c>
    </row>
    <row r="20" spans="1:15" ht="15" customHeight="1">
      <c r="A20" s="8" t="s">
        <v>9</v>
      </c>
      <c r="B20" s="16" t="s">
        <v>39</v>
      </c>
      <c r="C20" s="154" t="s">
        <v>33</v>
      </c>
      <c r="D20" s="122">
        <v>15795.4</v>
      </c>
      <c r="E20" s="58">
        <v>15231.1</v>
      </c>
      <c r="F20" s="56"/>
      <c r="G20" s="56"/>
      <c r="H20" s="56"/>
      <c r="I20" s="56"/>
      <c r="J20" s="56"/>
      <c r="K20" s="56"/>
      <c r="L20" s="56"/>
      <c r="M20" s="56"/>
      <c r="N20" s="58">
        <v>15199.2</v>
      </c>
      <c r="O20" s="114">
        <f t="shared" si="2"/>
        <v>99.79056010399773</v>
      </c>
    </row>
    <row r="21" spans="1:15" ht="15" customHeight="1">
      <c r="A21" s="45" t="s">
        <v>10</v>
      </c>
      <c r="B21" s="9" t="s">
        <v>57</v>
      </c>
      <c r="C21" s="69" t="s">
        <v>40</v>
      </c>
      <c r="D21" s="121">
        <f>D22+D23</f>
        <v>16122.2</v>
      </c>
      <c r="E21" s="121">
        <f aca="true" t="shared" si="5" ref="E21:N21">E22+E23</f>
        <v>17359.5</v>
      </c>
      <c r="F21" s="121">
        <f t="shared" si="5"/>
        <v>0</v>
      </c>
      <c r="G21" s="121">
        <f t="shared" si="5"/>
        <v>0</v>
      </c>
      <c r="H21" s="121">
        <f t="shared" si="5"/>
        <v>0</v>
      </c>
      <c r="I21" s="121">
        <f t="shared" si="5"/>
        <v>0</v>
      </c>
      <c r="J21" s="121">
        <f t="shared" si="5"/>
        <v>0</v>
      </c>
      <c r="K21" s="121">
        <f t="shared" si="5"/>
        <v>0</v>
      </c>
      <c r="L21" s="121">
        <f t="shared" si="5"/>
        <v>0</v>
      </c>
      <c r="M21" s="121">
        <f t="shared" si="5"/>
        <v>0</v>
      </c>
      <c r="N21" s="121">
        <f t="shared" si="5"/>
        <v>17082.9</v>
      </c>
      <c r="O21" s="114">
        <f t="shared" si="2"/>
        <v>98.40663613583341</v>
      </c>
    </row>
    <row r="22" spans="1:15" ht="12">
      <c r="A22" s="8" t="s">
        <v>11</v>
      </c>
      <c r="B22" s="149" t="s">
        <v>159</v>
      </c>
      <c r="C22" s="155" t="s">
        <v>160</v>
      </c>
      <c r="D22" s="123">
        <v>1585</v>
      </c>
      <c r="E22" s="123">
        <v>1937.9</v>
      </c>
      <c r="F22" s="123"/>
      <c r="G22" s="123"/>
      <c r="H22" s="123"/>
      <c r="I22" s="123"/>
      <c r="J22" s="123"/>
      <c r="K22" s="123"/>
      <c r="L22" s="123"/>
      <c r="M22" s="123"/>
      <c r="N22" s="123">
        <v>1917.8</v>
      </c>
      <c r="O22" s="114">
        <f t="shared" si="2"/>
        <v>98.96279477785231</v>
      </c>
    </row>
    <row r="23" spans="1:15" ht="12">
      <c r="A23" s="47" t="s">
        <v>280</v>
      </c>
      <c r="B23" s="16" t="s">
        <v>68</v>
      </c>
      <c r="C23" s="156" t="s">
        <v>42</v>
      </c>
      <c r="D23" s="158">
        <v>14537.2</v>
      </c>
      <c r="E23" s="158">
        <v>15421.6</v>
      </c>
      <c r="F23" s="157"/>
      <c r="G23" s="157"/>
      <c r="H23" s="157"/>
      <c r="I23" s="157"/>
      <c r="J23" s="157"/>
      <c r="K23" s="157"/>
      <c r="L23" s="157"/>
      <c r="M23" s="157"/>
      <c r="N23" s="158">
        <v>15165.1</v>
      </c>
      <c r="O23" s="114">
        <f t="shared" si="2"/>
        <v>98.33674845671007</v>
      </c>
    </row>
    <row r="24" spans="1:15" ht="12">
      <c r="A24" s="52" t="s">
        <v>12</v>
      </c>
      <c r="B24" s="145" t="s">
        <v>132</v>
      </c>
      <c r="C24" s="94" t="s">
        <v>133</v>
      </c>
      <c r="D24" s="124">
        <f>D25</f>
        <v>2654.1</v>
      </c>
      <c r="E24" s="124">
        <f aca="true" t="shared" si="6" ref="E24:N24">E25</f>
        <v>2566.1</v>
      </c>
      <c r="F24" s="124">
        <f t="shared" si="6"/>
        <v>0</v>
      </c>
      <c r="G24" s="124">
        <f t="shared" si="6"/>
        <v>0</v>
      </c>
      <c r="H24" s="124">
        <f t="shared" si="6"/>
        <v>0</v>
      </c>
      <c r="I24" s="124">
        <f t="shared" si="6"/>
        <v>0</v>
      </c>
      <c r="J24" s="124">
        <f t="shared" si="6"/>
        <v>0</v>
      </c>
      <c r="K24" s="124">
        <f t="shared" si="6"/>
        <v>0</v>
      </c>
      <c r="L24" s="124">
        <f t="shared" si="6"/>
        <v>0</v>
      </c>
      <c r="M24" s="124">
        <f t="shared" si="6"/>
        <v>0</v>
      </c>
      <c r="N24" s="124">
        <f t="shared" si="6"/>
        <v>2566.1</v>
      </c>
      <c r="O24" s="114">
        <f t="shared" si="2"/>
        <v>100</v>
      </c>
    </row>
    <row r="25" spans="1:15" ht="12">
      <c r="A25" s="47" t="s">
        <v>13</v>
      </c>
      <c r="B25" s="16" t="s">
        <v>210</v>
      </c>
      <c r="C25" s="154" t="s">
        <v>209</v>
      </c>
      <c r="D25" s="123">
        <v>2654.1</v>
      </c>
      <c r="E25" s="123">
        <v>2566.1</v>
      </c>
      <c r="F25" s="124"/>
      <c r="G25" s="124"/>
      <c r="H25" s="124"/>
      <c r="I25" s="124"/>
      <c r="J25" s="124"/>
      <c r="K25" s="124"/>
      <c r="L25" s="124"/>
      <c r="M25" s="124"/>
      <c r="N25" s="123">
        <v>2566.1</v>
      </c>
      <c r="O25" s="114">
        <f t="shared" si="2"/>
        <v>100</v>
      </c>
    </row>
    <row r="26" spans="1:15" ht="15" customHeight="1">
      <c r="A26" s="52" t="s">
        <v>71</v>
      </c>
      <c r="B26" s="9" t="s">
        <v>135</v>
      </c>
      <c r="C26" s="94" t="s">
        <v>136</v>
      </c>
      <c r="D26" s="124">
        <f>D27</f>
        <v>2200</v>
      </c>
      <c r="E26" s="124">
        <f aca="true" t="shared" si="7" ref="E26:N26">E27</f>
        <v>2200</v>
      </c>
      <c r="F26" s="124">
        <f t="shared" si="7"/>
        <v>0</v>
      </c>
      <c r="G26" s="124">
        <f t="shared" si="7"/>
        <v>0</v>
      </c>
      <c r="H26" s="124">
        <f t="shared" si="7"/>
        <v>0</v>
      </c>
      <c r="I26" s="124">
        <f t="shared" si="7"/>
        <v>0</v>
      </c>
      <c r="J26" s="124">
        <f t="shared" si="7"/>
        <v>0</v>
      </c>
      <c r="K26" s="124">
        <f t="shared" si="7"/>
        <v>0</v>
      </c>
      <c r="L26" s="124">
        <f t="shared" si="7"/>
        <v>0</v>
      </c>
      <c r="M26" s="124">
        <f t="shared" si="7"/>
        <v>0</v>
      </c>
      <c r="N26" s="124">
        <f t="shared" si="7"/>
        <v>2200</v>
      </c>
      <c r="O26" s="114">
        <f t="shared" si="2"/>
        <v>100</v>
      </c>
    </row>
    <row r="27" spans="1:15" ht="13.5" customHeight="1">
      <c r="A27" s="47" t="s">
        <v>72</v>
      </c>
      <c r="B27" s="16" t="s">
        <v>25</v>
      </c>
      <c r="C27" s="154" t="s">
        <v>138</v>
      </c>
      <c r="D27" s="123">
        <v>2200</v>
      </c>
      <c r="E27" s="123">
        <v>2200</v>
      </c>
      <c r="F27" s="124"/>
      <c r="G27" s="124"/>
      <c r="H27" s="124"/>
      <c r="I27" s="124"/>
      <c r="J27" s="124"/>
      <c r="K27" s="124"/>
      <c r="L27" s="124"/>
      <c r="M27" s="124"/>
      <c r="N27" s="123">
        <v>2200</v>
      </c>
      <c r="O27" s="114">
        <f t="shared" si="2"/>
        <v>100</v>
      </c>
    </row>
    <row r="28" spans="1:15" ht="14.25" customHeight="1">
      <c r="A28" s="53"/>
      <c r="B28" s="38" t="s">
        <v>14</v>
      </c>
      <c r="C28" s="53"/>
      <c r="D28" s="121">
        <f>D9+D14+D16+D19+D21+D24+D26</f>
        <v>125593.9</v>
      </c>
      <c r="E28" s="121">
        <f>E9+E14+E16+E19+E21+E24+E26</f>
        <v>147251.50000000003</v>
      </c>
      <c r="F28" s="121">
        <f aca="true" t="shared" si="8" ref="F28:N28">F9+F14+F16+F19+F21+F24+F26</f>
        <v>0</v>
      </c>
      <c r="G28" s="121">
        <f t="shared" si="8"/>
        <v>0</v>
      </c>
      <c r="H28" s="121">
        <f t="shared" si="8"/>
        <v>0</v>
      </c>
      <c r="I28" s="121">
        <f t="shared" si="8"/>
        <v>0</v>
      </c>
      <c r="J28" s="121">
        <f t="shared" si="8"/>
        <v>0</v>
      </c>
      <c r="K28" s="121">
        <f t="shared" si="8"/>
        <v>0</v>
      </c>
      <c r="L28" s="121">
        <f t="shared" si="8"/>
        <v>0</v>
      </c>
      <c r="M28" s="121">
        <f t="shared" si="8"/>
        <v>0</v>
      </c>
      <c r="N28" s="121">
        <f t="shared" si="8"/>
        <v>145673.9</v>
      </c>
      <c r="O28" s="114">
        <f t="shared" si="2"/>
        <v>98.92863570150386</v>
      </c>
    </row>
  </sheetData>
  <sheetProtection/>
  <mergeCells count="5">
    <mergeCell ref="A6:I6"/>
    <mergeCell ref="A1:I1"/>
    <mergeCell ref="A3:I3"/>
    <mergeCell ref="B5:E5"/>
    <mergeCell ref="B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&amp;RПриложение 4</oddHeader>
    <oddFooter>&amp;Rстраница &amp;P  из 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27.125" style="10" customWidth="1"/>
    <col min="2" max="2" width="73.00390625" style="3" customWidth="1"/>
    <col min="3" max="3" width="13.875" style="3" customWidth="1"/>
    <col min="4" max="4" width="13.00390625" style="3" customWidth="1"/>
    <col min="5" max="6" width="6.50390625" style="3" hidden="1" customWidth="1"/>
    <col min="7" max="7" width="7.875" style="3" hidden="1" customWidth="1"/>
    <col min="8" max="8" width="8.125" style="3" hidden="1" customWidth="1"/>
    <col min="9" max="9" width="8.125" style="0" hidden="1" customWidth="1"/>
    <col min="10" max="10" width="5.125" style="0" hidden="1" customWidth="1"/>
    <col min="11" max="12" width="9.125" style="0" hidden="1" customWidth="1"/>
    <col min="13" max="13" width="13.50390625" style="0" customWidth="1"/>
  </cols>
  <sheetData>
    <row r="1" spans="1:8" s="2" customFormat="1" ht="15.75" customHeight="1">
      <c r="A1" s="7"/>
      <c r="B1" s="216" t="s">
        <v>310</v>
      </c>
      <c r="C1" s="216"/>
      <c r="D1" s="216"/>
      <c r="E1" s="216"/>
      <c r="F1" s="216"/>
      <c r="G1" s="216"/>
      <c r="H1" s="216"/>
    </row>
    <row r="2" spans="1:8" s="2" customFormat="1" ht="12.75" customHeight="1" hidden="1">
      <c r="A2" s="7"/>
      <c r="B2" s="41"/>
      <c r="C2" s="42"/>
      <c r="D2" s="43"/>
      <c r="E2" s="43"/>
      <c r="F2" s="43"/>
      <c r="G2" s="43"/>
      <c r="H2" s="43"/>
    </row>
    <row r="3" spans="1:9" s="1" customFormat="1" ht="25.5" customHeight="1">
      <c r="A3" s="32"/>
      <c r="B3" s="202" t="s">
        <v>313</v>
      </c>
      <c r="C3" s="202"/>
      <c r="D3" s="202"/>
      <c r="E3" s="202"/>
      <c r="F3" s="202"/>
      <c r="G3" s="202"/>
      <c r="H3" s="202"/>
      <c r="I3" s="202"/>
    </row>
    <row r="4" spans="1:8" s="2" customFormat="1" ht="23.25" customHeight="1">
      <c r="A4" s="205"/>
      <c r="B4" s="206"/>
      <c r="C4" s="206"/>
      <c r="D4" s="206"/>
      <c r="E4" s="206"/>
      <c r="F4" s="206"/>
      <c r="G4" s="206"/>
      <c r="H4" s="206"/>
    </row>
    <row r="5" spans="1:8" s="2" customFormat="1" ht="10.5" customHeight="1">
      <c r="A5" s="209"/>
      <c r="B5" s="206"/>
      <c r="C5" s="206"/>
      <c r="D5" s="43"/>
      <c r="E5" s="43"/>
      <c r="F5" s="43"/>
      <c r="G5" s="43"/>
      <c r="H5" s="43"/>
    </row>
    <row r="6" spans="1:8" s="2" customFormat="1" ht="23.25" customHeight="1">
      <c r="A6" s="217" t="s">
        <v>301</v>
      </c>
      <c r="B6" s="217"/>
      <c r="C6" s="217"/>
      <c r="D6" s="217"/>
      <c r="E6" s="217"/>
      <c r="F6" s="217"/>
      <c r="G6" s="217"/>
      <c r="H6" s="217"/>
    </row>
    <row r="7" spans="1:13" s="2" customFormat="1" ht="12">
      <c r="A7" s="7"/>
      <c r="B7" s="41" t="s">
        <v>89</v>
      </c>
      <c r="C7" s="42"/>
      <c r="D7" s="43"/>
      <c r="E7" s="43"/>
      <c r="F7" s="43"/>
      <c r="G7" s="43"/>
      <c r="H7" s="43"/>
      <c r="M7" s="169" t="s">
        <v>294</v>
      </c>
    </row>
    <row r="8" spans="1:13" s="2" customFormat="1" ht="54.75" customHeight="1">
      <c r="A8" s="170" t="s">
        <v>311</v>
      </c>
      <c r="B8" s="170" t="s">
        <v>295</v>
      </c>
      <c r="C8" s="170" t="s">
        <v>296</v>
      </c>
      <c r="D8" s="170" t="s">
        <v>297</v>
      </c>
      <c r="E8" s="171" t="s">
        <v>15</v>
      </c>
      <c r="F8" s="171" t="s">
        <v>16</v>
      </c>
      <c r="G8" s="171" t="s">
        <v>17</v>
      </c>
      <c r="H8" s="171" t="s">
        <v>18</v>
      </c>
      <c r="I8" s="63" t="s">
        <v>59</v>
      </c>
      <c r="J8" s="63" t="s">
        <v>60</v>
      </c>
      <c r="K8" s="63" t="s">
        <v>61</v>
      </c>
      <c r="L8" s="63" t="s">
        <v>62</v>
      </c>
      <c r="M8" s="172" t="s">
        <v>298</v>
      </c>
    </row>
    <row r="9" spans="1:13" s="2" customFormat="1" ht="27.75" customHeight="1">
      <c r="A9" s="189" t="s">
        <v>304</v>
      </c>
      <c r="B9" s="190" t="s">
        <v>305</v>
      </c>
      <c r="C9" s="194">
        <f>C10</f>
        <v>11814.100000000006</v>
      </c>
      <c r="D9" s="194">
        <f>D10</f>
        <v>1658.6000000000058</v>
      </c>
      <c r="E9" s="171"/>
      <c r="F9" s="171"/>
      <c r="G9" s="171"/>
      <c r="H9" s="171"/>
      <c r="I9" s="63"/>
      <c r="J9" s="63"/>
      <c r="K9" s="63"/>
      <c r="L9" s="63"/>
      <c r="M9" s="195">
        <f>M10</f>
        <v>10155.5</v>
      </c>
    </row>
    <row r="10" spans="1:13" s="2" customFormat="1" ht="27" customHeight="1">
      <c r="A10" s="189" t="s">
        <v>306</v>
      </c>
      <c r="B10" s="191" t="s">
        <v>307</v>
      </c>
      <c r="C10" s="194">
        <f>C13</f>
        <v>11814.100000000006</v>
      </c>
      <c r="D10" s="194">
        <f>D13</f>
        <v>1658.6000000000058</v>
      </c>
      <c r="E10" s="171"/>
      <c r="F10" s="171"/>
      <c r="G10" s="171"/>
      <c r="H10" s="171"/>
      <c r="I10" s="63"/>
      <c r="J10" s="63"/>
      <c r="K10" s="63"/>
      <c r="L10" s="63"/>
      <c r="M10" s="195">
        <f>M13</f>
        <v>10155.5</v>
      </c>
    </row>
    <row r="11" spans="1:13" s="2" customFormat="1" ht="23.25" customHeight="1">
      <c r="A11" s="193" t="s">
        <v>299</v>
      </c>
      <c r="B11" s="173" t="s">
        <v>302</v>
      </c>
      <c r="C11" s="174">
        <v>-135437.4</v>
      </c>
      <c r="D11" s="174">
        <v>-144015.3</v>
      </c>
      <c r="E11" s="175"/>
      <c r="F11" s="175"/>
      <c r="G11" s="175"/>
      <c r="H11" s="175"/>
      <c r="I11" s="176" t="e">
        <f>SUM(I12,I17,#REF!,#REF!,#REF!)</f>
        <v>#REF!</v>
      </c>
      <c r="J11" s="176" t="e">
        <f>SUM(J12,J17,#REF!,#REF!,#REF!)</f>
        <v>#REF!</v>
      </c>
      <c r="K11" s="176" t="e">
        <f>SUM(K12,K17,#REF!,#REF!,#REF!)</f>
        <v>#REF!</v>
      </c>
      <c r="L11" s="176" t="e">
        <f>SUM(L12,L17,#REF!,#REF!,#REF!)</f>
        <v>#REF!</v>
      </c>
      <c r="M11" s="177">
        <f>C11-D11</f>
        <v>8577.899999999994</v>
      </c>
    </row>
    <row r="12" spans="1:13" s="2" customFormat="1" ht="22.5">
      <c r="A12" s="193" t="s">
        <v>300</v>
      </c>
      <c r="B12" s="173" t="s">
        <v>303</v>
      </c>
      <c r="C12" s="174">
        <v>147251.5</v>
      </c>
      <c r="D12" s="174">
        <v>145673.9</v>
      </c>
      <c r="E12" s="178">
        <f>SUM(E13,E16)</f>
        <v>1400</v>
      </c>
      <c r="F12" s="178">
        <f>SUM(F13,F16)</f>
        <v>5990</v>
      </c>
      <c r="G12" s="178">
        <f>SUM(G13,G16)</f>
        <v>4730</v>
      </c>
      <c r="H12" s="178">
        <f>SUM(H13,H16)</f>
        <v>4030</v>
      </c>
      <c r="I12" s="177">
        <f>I13+I16</f>
        <v>4335</v>
      </c>
      <c r="J12" s="177">
        <f>J13+J16</f>
        <v>9065</v>
      </c>
      <c r="K12" s="177">
        <f>K13+K16</f>
        <v>4430</v>
      </c>
      <c r="L12" s="177">
        <f>L13+L16</f>
        <v>3520</v>
      </c>
      <c r="M12" s="177">
        <f>C12-D12</f>
        <v>1577.6000000000058</v>
      </c>
    </row>
    <row r="13" spans="1:13" s="2" customFormat="1" ht="20.25" customHeight="1">
      <c r="A13" s="40"/>
      <c r="B13" s="192" t="s">
        <v>308</v>
      </c>
      <c r="C13" s="179">
        <f>C11+C12</f>
        <v>11814.100000000006</v>
      </c>
      <c r="D13" s="179">
        <f>D11+D12</f>
        <v>1658.6000000000058</v>
      </c>
      <c r="E13" s="174">
        <f aca="true" t="shared" si="0" ref="E13:L13">E14+E15</f>
        <v>600</v>
      </c>
      <c r="F13" s="174">
        <f t="shared" si="0"/>
        <v>4090</v>
      </c>
      <c r="G13" s="174">
        <f t="shared" si="0"/>
        <v>3230</v>
      </c>
      <c r="H13" s="174">
        <f t="shared" si="0"/>
        <v>2430</v>
      </c>
      <c r="I13" s="180">
        <f t="shared" si="0"/>
        <v>1435</v>
      </c>
      <c r="J13" s="180">
        <f t="shared" si="0"/>
        <v>3065</v>
      </c>
      <c r="K13" s="180">
        <f t="shared" si="0"/>
        <v>1600</v>
      </c>
      <c r="L13" s="180">
        <f t="shared" si="0"/>
        <v>1300</v>
      </c>
      <c r="M13" s="181">
        <f>M11+M12</f>
        <v>10155.5</v>
      </c>
    </row>
    <row r="14" spans="1:13" s="2" customFormat="1" ht="12">
      <c r="A14" s="182"/>
      <c r="B14" s="183"/>
      <c r="C14" s="184"/>
      <c r="D14" s="184"/>
      <c r="E14" s="185">
        <v>400</v>
      </c>
      <c r="F14" s="185">
        <v>2850</v>
      </c>
      <c r="G14" s="185">
        <v>2600</v>
      </c>
      <c r="H14" s="185">
        <v>2100</v>
      </c>
      <c r="I14" s="186">
        <f>1100+100</f>
        <v>1200</v>
      </c>
      <c r="J14" s="186">
        <f>1240+300+60+400+500</f>
        <v>2500</v>
      </c>
      <c r="K14" s="186">
        <f>1218.5+281.5-200</f>
        <v>1300</v>
      </c>
      <c r="L14" s="186">
        <f>1500+100-200-500</f>
        <v>900</v>
      </c>
      <c r="M14" s="187"/>
    </row>
    <row r="15" spans="1:13" s="2" customFormat="1" ht="12">
      <c r="A15" s="182"/>
      <c r="B15" s="183"/>
      <c r="C15" s="184"/>
      <c r="D15" s="184"/>
      <c r="E15" s="185">
        <v>200</v>
      </c>
      <c r="F15" s="185">
        <v>1240</v>
      </c>
      <c r="G15" s="185">
        <v>630</v>
      </c>
      <c r="H15" s="185">
        <v>330</v>
      </c>
      <c r="I15" s="186">
        <f>120+20+110-15</f>
        <v>235</v>
      </c>
      <c r="J15" s="186">
        <f>430+70+15+50</f>
        <v>565</v>
      </c>
      <c r="K15" s="186">
        <f>327.5+22.5-50</f>
        <v>300</v>
      </c>
      <c r="L15" s="186">
        <v>400</v>
      </c>
      <c r="M15" s="187"/>
    </row>
    <row r="16" spans="1:13" s="2" customFormat="1" ht="12">
      <c r="A16" s="182"/>
      <c r="B16" s="183"/>
      <c r="C16" s="184"/>
      <c r="D16" s="184"/>
      <c r="E16" s="185">
        <v>800</v>
      </c>
      <c r="F16" s="185">
        <v>1900</v>
      </c>
      <c r="G16" s="185">
        <v>1500</v>
      </c>
      <c r="H16" s="185">
        <v>1600</v>
      </c>
      <c r="I16" s="186">
        <v>2900</v>
      </c>
      <c r="J16" s="186">
        <f>3490+340+550+620+1000</f>
        <v>6000</v>
      </c>
      <c r="K16" s="186">
        <f>3038+340+2-550</f>
        <v>2830</v>
      </c>
      <c r="L16" s="186">
        <f>3500+340-620-1000</f>
        <v>2220</v>
      </c>
      <c r="M16" s="187"/>
    </row>
    <row r="17" spans="1:13" s="2" customFormat="1" ht="12">
      <c r="A17" s="188"/>
      <c r="B17" s="183"/>
      <c r="C17" s="184"/>
      <c r="D17" s="184"/>
      <c r="E17" s="185">
        <f aca="true" t="shared" si="1" ref="E17:H18">E18</f>
        <v>200</v>
      </c>
      <c r="F17" s="185">
        <f t="shared" si="1"/>
        <v>120</v>
      </c>
      <c r="G17" s="185">
        <f t="shared" si="1"/>
        <v>3350</v>
      </c>
      <c r="H17" s="185">
        <f t="shared" si="1"/>
        <v>1200</v>
      </c>
      <c r="I17" s="186">
        <f>I18</f>
        <v>1030</v>
      </c>
      <c r="J17" s="186">
        <f aca="true" t="shared" si="2" ref="J17:L18">J18</f>
        <v>2028.5</v>
      </c>
      <c r="K17" s="186">
        <f t="shared" si="2"/>
        <v>8841.5</v>
      </c>
      <c r="L17" s="186">
        <f t="shared" si="2"/>
        <v>2200</v>
      </c>
      <c r="M17" s="187"/>
    </row>
    <row r="18" spans="1:13" s="2" customFormat="1" ht="12">
      <c r="A18" s="182"/>
      <c r="B18" s="183"/>
      <c r="C18" s="184"/>
      <c r="D18" s="184"/>
      <c r="E18" s="185">
        <f t="shared" si="1"/>
        <v>200</v>
      </c>
      <c r="F18" s="185">
        <f t="shared" si="1"/>
        <v>120</v>
      </c>
      <c r="G18" s="185">
        <f t="shared" si="1"/>
        <v>3350</v>
      </c>
      <c r="H18" s="185">
        <f t="shared" si="1"/>
        <v>1200</v>
      </c>
      <c r="I18" s="186">
        <f>I19</f>
        <v>1030</v>
      </c>
      <c r="J18" s="186">
        <f t="shared" si="2"/>
        <v>2028.5</v>
      </c>
      <c r="K18" s="186">
        <f t="shared" si="2"/>
        <v>8841.5</v>
      </c>
      <c r="L18" s="186">
        <f t="shared" si="2"/>
        <v>2200</v>
      </c>
      <c r="M18" s="187"/>
    </row>
    <row r="19" spans="1:13" s="2" customFormat="1" ht="12">
      <c r="A19" s="182"/>
      <c r="B19" s="183"/>
      <c r="C19" s="184"/>
      <c r="D19" s="184"/>
      <c r="E19" s="185">
        <v>200</v>
      </c>
      <c r="F19" s="185">
        <v>120</v>
      </c>
      <c r="G19" s="185">
        <v>3350</v>
      </c>
      <c r="H19" s="185">
        <v>1200</v>
      </c>
      <c r="I19" s="186">
        <f>1015+15</f>
        <v>1030</v>
      </c>
      <c r="J19" s="186">
        <f>520+50+85+873.5+500</f>
        <v>2028.5</v>
      </c>
      <c r="K19" s="186">
        <f>9715-873.5</f>
        <v>8841.5</v>
      </c>
      <c r="L19" s="186">
        <f>2700-500</f>
        <v>2200</v>
      </c>
      <c r="M19" s="187"/>
    </row>
    <row r="20" spans="1:17" ht="12">
      <c r="A20" s="19"/>
      <c r="B20" s="20"/>
      <c r="C20" s="90"/>
      <c r="D20" s="90"/>
      <c r="E20" s="22"/>
      <c r="F20" s="22"/>
      <c r="G20" s="22"/>
      <c r="H20" s="22"/>
      <c r="I20" s="93"/>
      <c r="J20" s="93"/>
      <c r="K20" s="93"/>
      <c r="L20" s="93"/>
      <c r="M20" s="22"/>
      <c r="N20" s="22"/>
      <c r="O20" s="22"/>
      <c r="P20" s="22"/>
      <c r="Q20" s="22"/>
    </row>
    <row r="21" spans="1:8" ht="12">
      <c r="A21" s="19"/>
      <c r="B21" s="204"/>
      <c r="C21" s="204"/>
      <c r="D21" s="204"/>
      <c r="E21" s="204"/>
      <c r="F21" s="204"/>
      <c r="G21" s="204"/>
      <c r="H21" s="204"/>
    </row>
    <row r="22" spans="1:8" ht="27.75" customHeight="1">
      <c r="A22" s="19"/>
      <c r="B22" s="23"/>
      <c r="C22" s="23"/>
      <c r="D22" s="23"/>
      <c r="E22" s="23"/>
      <c r="F22" s="23"/>
      <c r="G22" s="23"/>
      <c r="H22" s="23"/>
    </row>
    <row r="23" spans="1:8" ht="25.5" customHeight="1">
      <c r="A23" s="207"/>
      <c r="B23" s="208"/>
      <c r="C23" s="208"/>
      <c r="D23" s="208"/>
      <c r="E23" s="208"/>
      <c r="F23" s="208"/>
      <c r="G23" s="208"/>
      <c r="H23" s="208"/>
    </row>
    <row r="24" spans="1:9" ht="24.75" customHeight="1">
      <c r="A24" s="198"/>
      <c r="B24" s="199"/>
      <c r="C24" s="199"/>
      <c r="D24" s="199"/>
      <c r="E24" s="101"/>
      <c r="F24" s="101"/>
      <c r="G24" s="101"/>
      <c r="H24" s="101"/>
      <c r="I24" s="101"/>
    </row>
    <row r="25" spans="1:9" ht="25.5" customHeight="1">
      <c r="A25" s="198"/>
      <c r="B25" s="199"/>
      <c r="C25" s="199"/>
      <c r="D25" s="199"/>
      <c r="E25" s="199"/>
      <c r="F25" s="199"/>
      <c r="G25" s="199"/>
      <c r="H25" s="199"/>
      <c r="I25" s="199"/>
    </row>
    <row r="26" spans="1:9" ht="25.5" customHeight="1">
      <c r="A26" s="196"/>
      <c r="B26" s="197"/>
      <c r="C26" s="197"/>
      <c r="D26" s="102"/>
      <c r="E26" s="102"/>
      <c r="F26" s="102"/>
      <c r="G26" s="102"/>
      <c r="H26" s="102"/>
      <c r="I26" s="102"/>
    </row>
    <row r="27" spans="1:9" ht="25.5" customHeight="1">
      <c r="A27" s="196"/>
      <c r="B27" s="197"/>
      <c r="C27" s="197"/>
      <c r="D27" s="102"/>
      <c r="E27" s="102"/>
      <c r="F27" s="102"/>
      <c r="G27" s="102"/>
      <c r="H27" s="102"/>
      <c r="I27" s="102"/>
    </row>
    <row r="28" spans="1:8" ht="12">
      <c r="A28" s="19"/>
      <c r="B28" s="24"/>
      <c r="C28" s="21"/>
      <c r="D28" s="22"/>
      <c r="E28" s="22"/>
      <c r="F28" s="22"/>
      <c r="G28" s="22"/>
      <c r="H28" s="22"/>
    </row>
    <row r="29" spans="1:8" ht="12">
      <c r="A29" s="25"/>
      <c r="B29" s="26"/>
      <c r="C29" s="27"/>
      <c r="D29" s="28"/>
      <c r="E29" s="28"/>
      <c r="F29" s="28"/>
      <c r="G29" s="28"/>
      <c r="H29" s="28"/>
    </row>
    <row r="30" spans="1:12" ht="22.5" customHeight="1">
      <c r="A30" s="106"/>
      <c r="B30" s="107"/>
      <c r="C30" s="108"/>
      <c r="D30" s="88"/>
      <c r="E30" s="89"/>
      <c r="F30" s="14"/>
      <c r="G30" s="14"/>
      <c r="H30" s="14"/>
      <c r="I30" s="62"/>
      <c r="J30" s="62" t="s">
        <v>63</v>
      </c>
      <c r="K30" s="62" t="s">
        <v>64</v>
      </c>
      <c r="L30" s="62" t="s">
        <v>62</v>
      </c>
    </row>
    <row r="31" spans="1:12" ht="12">
      <c r="A31" s="27"/>
      <c r="B31" s="26"/>
      <c r="C31" s="91"/>
      <c r="D31" s="91"/>
      <c r="E31" s="87"/>
      <c r="F31" s="57"/>
      <c r="G31" s="57"/>
      <c r="H31" s="57"/>
      <c r="I31" s="57"/>
      <c r="J31" s="57" t="e">
        <f>'[1]вед'!N126-'[1]доходы'!J54</f>
        <v>#REF!</v>
      </c>
      <c r="K31" s="57" t="e">
        <f>'[1]вед'!O126-'[1]доходы'!K54</f>
        <v>#REF!</v>
      </c>
      <c r="L31" s="57" t="e">
        <f>'[1]вед'!P126-'[1]доходы'!L54</f>
        <v>#REF!</v>
      </c>
    </row>
    <row r="32" spans="4:8" ht="12">
      <c r="D32" s="39"/>
      <c r="E32" s="39"/>
      <c r="F32" s="39"/>
      <c r="G32" s="39"/>
      <c r="H32" s="39"/>
    </row>
    <row r="33" spans="4:8" ht="12">
      <c r="D33" s="39"/>
      <c r="E33" s="39"/>
      <c r="F33" s="39"/>
      <c r="G33" s="39"/>
      <c r="H33" s="39"/>
    </row>
    <row r="34" ht="12">
      <c r="E34" s="39"/>
    </row>
    <row r="36" spans="6:8" ht="12">
      <c r="F36" s="39"/>
      <c r="G36" s="39"/>
      <c r="H36" s="39"/>
    </row>
  </sheetData>
  <sheetProtection/>
  <mergeCells count="11">
    <mergeCell ref="A24:D24"/>
    <mergeCell ref="A25:I25"/>
    <mergeCell ref="A26:C26"/>
    <mergeCell ref="A27:C27"/>
    <mergeCell ref="B3:I3"/>
    <mergeCell ref="B1:H1"/>
    <mergeCell ref="A4:H4"/>
    <mergeCell ref="A5:C5"/>
    <mergeCell ref="A6:H6"/>
    <mergeCell ref="B21:H21"/>
    <mergeCell ref="A23:H2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&amp;R&amp;P из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2" max="2" width="42.875" style="0" customWidth="1"/>
    <col min="5" max="5" width="9.625" style="0" customWidth="1"/>
    <col min="7" max="7" width="12.00390625" style="0" customWidth="1"/>
    <col min="8" max="8" width="12.875" style="0" customWidth="1"/>
    <col min="9" max="9" width="11.50390625" style="0" customWidth="1"/>
  </cols>
  <sheetData>
    <row r="1" ht="12">
      <c r="H1" s="128" t="s">
        <v>309</v>
      </c>
    </row>
    <row r="2" spans="1:7" ht="23.25" customHeight="1">
      <c r="A2" s="202" t="s">
        <v>314</v>
      </c>
      <c r="B2" s="202"/>
      <c r="C2" s="202"/>
      <c r="D2" s="202"/>
      <c r="E2" s="202"/>
      <c r="F2" s="202"/>
      <c r="G2" s="202"/>
    </row>
    <row r="3" spans="1:7" ht="15">
      <c r="A3" s="125"/>
      <c r="B3" s="125"/>
      <c r="C3" s="125"/>
      <c r="D3" s="125"/>
      <c r="E3" s="125"/>
      <c r="F3" s="125"/>
      <c r="G3" s="125"/>
    </row>
    <row r="4" spans="1:7" ht="15">
      <c r="A4" s="125"/>
      <c r="B4" s="125"/>
      <c r="C4" s="125"/>
      <c r="D4" s="125"/>
      <c r="E4" s="125"/>
      <c r="F4" s="125"/>
      <c r="G4" s="125"/>
    </row>
    <row r="5" spans="1:7" ht="15">
      <c r="A5" s="125"/>
      <c r="B5" s="125"/>
      <c r="C5" s="125"/>
      <c r="D5" s="223" t="s">
        <v>105</v>
      </c>
      <c r="E5" s="224"/>
      <c r="F5" s="224"/>
      <c r="G5" s="224"/>
    </row>
    <row r="6" spans="1:7" ht="15">
      <c r="A6" s="125"/>
      <c r="B6" s="125"/>
      <c r="C6" s="125"/>
      <c r="D6" s="125"/>
      <c r="E6" s="125"/>
      <c r="F6" s="125"/>
      <c r="G6" s="125"/>
    </row>
    <row r="7" spans="1:11" ht="15">
      <c r="A7" s="221" t="s">
        <v>102</v>
      </c>
      <c r="B7" s="221"/>
      <c r="C7" s="221"/>
      <c r="D7" s="221"/>
      <c r="E7" s="221"/>
      <c r="F7" s="221"/>
      <c r="G7" s="221"/>
      <c r="H7" s="222"/>
      <c r="I7" s="222"/>
      <c r="J7" s="222"/>
      <c r="K7" s="222"/>
    </row>
    <row r="8" spans="1:7" ht="15">
      <c r="A8" s="125"/>
      <c r="B8" s="125"/>
      <c r="C8" s="125"/>
      <c r="D8" s="125"/>
      <c r="E8" s="125"/>
      <c r="F8" s="125"/>
      <c r="G8" s="125"/>
    </row>
    <row r="9" spans="1:11" ht="15">
      <c r="A9" s="125"/>
      <c r="B9" s="221" t="s">
        <v>282</v>
      </c>
      <c r="C9" s="222"/>
      <c r="D9" s="222"/>
      <c r="E9" s="222"/>
      <c r="F9" s="222"/>
      <c r="G9" s="222"/>
      <c r="H9" s="222"/>
      <c r="I9" s="222"/>
      <c r="J9" s="222"/>
      <c r="K9" s="222"/>
    </row>
    <row r="10" spans="1:7" ht="15">
      <c r="A10" s="125"/>
      <c r="B10" s="125"/>
      <c r="C10" s="125"/>
      <c r="D10" s="125"/>
      <c r="E10" s="125"/>
      <c r="F10" s="125"/>
      <c r="G10" s="125"/>
    </row>
    <row r="11" spans="1:9" ht="15">
      <c r="A11" s="125"/>
      <c r="B11" s="125"/>
      <c r="C11" s="221"/>
      <c r="D11" s="221"/>
      <c r="E11" s="221"/>
      <c r="F11" s="221"/>
      <c r="G11" s="221"/>
      <c r="I11" s="126" t="s">
        <v>104</v>
      </c>
    </row>
    <row r="12" spans="1:9" ht="54">
      <c r="A12" s="48" t="s">
        <v>23</v>
      </c>
      <c r="B12" s="110" t="s">
        <v>95</v>
      </c>
      <c r="C12" s="48" t="s">
        <v>53</v>
      </c>
      <c r="D12" s="112" t="s">
        <v>50</v>
      </c>
      <c r="E12" s="112" t="s">
        <v>0</v>
      </c>
      <c r="F12" s="112" t="s">
        <v>51</v>
      </c>
      <c r="G12" s="49" t="s">
        <v>97</v>
      </c>
      <c r="H12" s="138" t="s">
        <v>99</v>
      </c>
      <c r="I12" s="113" t="s">
        <v>103</v>
      </c>
    </row>
    <row r="13" spans="1:9" ht="45.75">
      <c r="A13" s="48" t="s">
        <v>19</v>
      </c>
      <c r="B13" s="127" t="s">
        <v>116</v>
      </c>
      <c r="C13" s="97">
        <v>911</v>
      </c>
      <c r="D13" s="137"/>
      <c r="E13" s="137"/>
      <c r="F13" s="137"/>
      <c r="G13" s="139"/>
      <c r="H13" s="139"/>
      <c r="I13" s="137"/>
    </row>
    <row r="14" spans="1:9" ht="15">
      <c r="A14" s="136"/>
      <c r="B14" s="129" t="s">
        <v>52</v>
      </c>
      <c r="C14" s="130">
        <v>911</v>
      </c>
      <c r="D14" s="131" t="s">
        <v>130</v>
      </c>
      <c r="E14" s="132"/>
      <c r="F14" s="132"/>
      <c r="G14" s="140">
        <f aca="true" t="shared" si="0" ref="G14:I15">G15</f>
        <v>100</v>
      </c>
      <c r="H14" s="140">
        <v>0</v>
      </c>
      <c r="I14" s="140">
        <f t="shared" si="0"/>
        <v>0</v>
      </c>
    </row>
    <row r="15" spans="1:9" ht="15">
      <c r="A15" s="136"/>
      <c r="B15" s="133" t="s">
        <v>176</v>
      </c>
      <c r="C15" s="134">
        <v>911</v>
      </c>
      <c r="D15" s="135" t="s">
        <v>130</v>
      </c>
      <c r="E15" s="135" t="s">
        <v>234</v>
      </c>
      <c r="F15" s="135"/>
      <c r="G15" s="139">
        <f t="shared" si="0"/>
        <v>100</v>
      </c>
      <c r="H15" s="139">
        <v>0</v>
      </c>
      <c r="I15" s="139">
        <f t="shared" si="0"/>
        <v>0</v>
      </c>
    </row>
    <row r="16" spans="1:9" ht="15">
      <c r="A16" s="136"/>
      <c r="B16" s="133" t="s">
        <v>177</v>
      </c>
      <c r="C16" s="134">
        <v>911</v>
      </c>
      <c r="D16" s="135" t="s">
        <v>130</v>
      </c>
      <c r="E16" s="135" t="s">
        <v>234</v>
      </c>
      <c r="F16" s="135" t="s">
        <v>164</v>
      </c>
      <c r="G16" s="139">
        <v>100</v>
      </c>
      <c r="H16" s="166" t="s">
        <v>283</v>
      </c>
      <c r="I16" s="139">
        <v>0</v>
      </c>
    </row>
    <row r="17" spans="1:7" ht="15">
      <c r="A17" s="125"/>
      <c r="B17" s="125"/>
      <c r="C17" s="125"/>
      <c r="D17" s="125"/>
      <c r="E17" s="125"/>
      <c r="F17" s="125"/>
      <c r="G17" s="125"/>
    </row>
    <row r="18" spans="1:7" ht="15">
      <c r="A18" s="125"/>
      <c r="B18" s="125"/>
      <c r="C18" s="125"/>
      <c r="D18" s="125"/>
      <c r="E18" s="125"/>
      <c r="F18" s="125"/>
      <c r="G18" s="125"/>
    </row>
    <row r="19" spans="1:9" ht="15">
      <c r="A19" s="167"/>
      <c r="B19" s="225"/>
      <c r="C19" s="225"/>
      <c r="D19" s="225"/>
      <c r="E19" s="225"/>
      <c r="F19" s="225"/>
      <c r="G19" s="225"/>
      <c r="H19" s="225"/>
      <c r="I19" s="225"/>
    </row>
    <row r="20" spans="1:9" ht="15">
      <c r="A20" s="125"/>
      <c r="B20" s="218"/>
      <c r="C20" s="218"/>
      <c r="D20" s="218"/>
      <c r="E20" s="218"/>
      <c r="F20" s="218"/>
      <c r="G20" s="218"/>
      <c r="H20" s="218"/>
      <c r="I20" s="218"/>
    </row>
    <row r="21" spans="1:9" ht="28.5" customHeight="1">
      <c r="A21" s="125"/>
      <c r="B21" s="219"/>
      <c r="C21" s="220"/>
      <c r="D21" s="220"/>
      <c r="E21" s="220"/>
      <c r="F21" s="220"/>
      <c r="G21" s="220"/>
      <c r="H21" s="220"/>
      <c r="I21" s="220"/>
    </row>
    <row r="22" spans="1:7" ht="15">
      <c r="A22" s="125"/>
      <c r="B22" s="125"/>
      <c r="C22" s="125"/>
      <c r="D22" s="125"/>
      <c r="E22" s="125"/>
      <c r="F22" s="125"/>
      <c r="G22" s="125"/>
    </row>
    <row r="23" spans="1:7" ht="15">
      <c r="A23" s="125"/>
      <c r="B23" s="125"/>
      <c r="C23" s="125"/>
      <c r="D23" s="125"/>
      <c r="E23" s="125"/>
      <c r="F23" s="125"/>
      <c r="G23" s="125"/>
    </row>
    <row r="24" spans="1:7" ht="15">
      <c r="A24" s="125"/>
      <c r="B24" s="125"/>
      <c r="C24" s="125"/>
      <c r="D24" s="125"/>
      <c r="E24" s="125"/>
      <c r="F24" s="125"/>
      <c r="G24" s="125"/>
    </row>
    <row r="25" spans="1:7" ht="15">
      <c r="A25" s="125"/>
      <c r="B25" s="125"/>
      <c r="C25" s="125"/>
      <c r="D25" s="125"/>
      <c r="E25" s="125"/>
      <c r="F25" s="125"/>
      <c r="G25" s="125"/>
    </row>
    <row r="26" spans="1:7" ht="15">
      <c r="A26" s="125"/>
      <c r="B26" s="125"/>
      <c r="C26" s="125"/>
      <c r="D26" s="125"/>
      <c r="E26" s="125"/>
      <c r="F26" s="125"/>
      <c r="G26" s="125"/>
    </row>
    <row r="27" spans="1:7" ht="15">
      <c r="A27" s="125"/>
      <c r="B27" s="125"/>
      <c r="C27" s="125"/>
      <c r="D27" s="125"/>
      <c r="E27" s="125"/>
      <c r="F27" s="125"/>
      <c r="G27" s="125"/>
    </row>
    <row r="28" spans="1:7" ht="15">
      <c r="A28" s="125"/>
      <c r="B28" s="125"/>
      <c r="C28" s="125"/>
      <c r="D28" s="125"/>
      <c r="E28" s="125"/>
      <c r="F28" s="125"/>
      <c r="G28" s="125"/>
    </row>
    <row r="29" spans="1:7" ht="15">
      <c r="A29" s="125"/>
      <c r="B29" s="125"/>
      <c r="C29" s="125"/>
      <c r="D29" s="125"/>
      <c r="E29" s="125"/>
      <c r="F29" s="125"/>
      <c r="G29" s="125"/>
    </row>
    <row r="30" spans="1:7" ht="15">
      <c r="A30" s="125"/>
      <c r="B30" s="125"/>
      <c r="C30" s="125"/>
      <c r="D30" s="125"/>
      <c r="E30" s="125"/>
      <c r="F30" s="125"/>
      <c r="G30" s="125"/>
    </row>
  </sheetData>
  <sheetProtection/>
  <mergeCells count="8">
    <mergeCell ref="B20:I20"/>
    <mergeCell ref="B21:I21"/>
    <mergeCell ref="A2:G2"/>
    <mergeCell ref="C11:G11"/>
    <mergeCell ref="A7:K7"/>
    <mergeCell ref="B9:K9"/>
    <mergeCell ref="D5:G5"/>
    <mergeCell ref="B19:I19"/>
  </mergeCells>
  <printOptions/>
  <pageMargins left="1.0236220472440944" right="0.5511811023622047" top="0.8267716535433072" bottom="0.984251968503937" header="0.5118110236220472" footer="0.5118110236220472"/>
  <pageSetup horizontalDpi="600" verticalDpi="600" orientation="landscape" paperSize="9" r:id="rId1"/>
  <headerFooter alignWithMargins="0">
    <oddFooter>&amp;R&amp;P из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2018-03-01T07:30:45Z</cp:lastPrinted>
  <dcterms:created xsi:type="dcterms:W3CDTF">2001-12-26T13:25:46Z</dcterms:created>
  <dcterms:modified xsi:type="dcterms:W3CDTF">2018-04-23T11:43:38Z</dcterms:modified>
  <cp:category/>
  <cp:version/>
  <cp:contentType/>
  <cp:contentStatus/>
</cp:coreProperties>
</file>