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16" windowWidth="16224" windowHeight="6600" activeTab="2"/>
  </bookViews>
  <sheets>
    <sheet name="Дох." sheetId="1" r:id="rId1"/>
    <sheet name="Вед." sheetId="2" r:id="rId2"/>
    <sheet name="Источн." sheetId="3" r:id="rId3"/>
  </sheets>
  <externalReferences>
    <externalReference r:id="rId6"/>
  </externalReferences>
  <definedNames>
    <definedName name="_xlnm.Print_Titles" localSheetId="1">'Вед.'!$8:$8</definedName>
    <definedName name="_xlnm.Print_Titles" localSheetId="0">'Дох.'!$8:$8</definedName>
  </definedNames>
  <calcPr fullCalcOnLoad="1"/>
</workbook>
</file>

<file path=xl/sharedStrings.xml><?xml version="1.0" encoding="utf-8"?>
<sst xmlns="http://schemas.openxmlformats.org/spreadsheetml/2006/main" count="161" uniqueCount="138">
  <si>
    <t>1-й квартал,  тыс.руб.</t>
  </si>
  <si>
    <t>1-й квартал тыс.руб.</t>
  </si>
  <si>
    <t>3-й квартал тыс.руб.</t>
  </si>
  <si>
    <t>4-й квартал тыс.руб.</t>
  </si>
  <si>
    <t>Код</t>
  </si>
  <si>
    <t>Сумма                          (тыс. руб.)</t>
  </si>
  <si>
    <t>N  п/п</t>
  </si>
  <si>
    <t>НАИМЕНОВАНИЕ     СТАТЕЙ</t>
  </si>
  <si>
    <t>Код главного распорядителя бюджетных средств</t>
  </si>
  <si>
    <t>Код раздела,под-раздела</t>
  </si>
  <si>
    <t>Код целевой статьи</t>
  </si>
  <si>
    <t>СУММА, год.  тыс.руб.</t>
  </si>
  <si>
    <t>2-й квартал, тыс.руб.</t>
  </si>
  <si>
    <t>3-й квартал, тыс.руб.</t>
  </si>
  <si>
    <t>4-й квартал, тыс.руб.</t>
  </si>
  <si>
    <t>2-й квартал  тыс. руб.</t>
  </si>
  <si>
    <t>1.</t>
  </si>
  <si>
    <t>ОБЩЕГОСУДАРСТВЕННЫЕ ВОПРОСЫ</t>
  </si>
  <si>
    <t>911</t>
  </si>
  <si>
    <t>0100</t>
  </si>
  <si>
    <t>1.1.</t>
  </si>
  <si>
    <t>Функционирование Правительства Российской Федерации , высших исполнительных органов государственной власти субьектов Российской Федерации , местных администраций</t>
  </si>
  <si>
    <t>0104</t>
  </si>
  <si>
    <t>Другие общегосударственные вопросы</t>
  </si>
  <si>
    <t>0113</t>
  </si>
  <si>
    <t>МЕСТНАЯ АДМИНИСТРАЦИЯ ВНУТРИГОРОДСКОГО МУНИЦИПАЛЬНОГО ОБРАЗОВАНИЯ САНКТ-ПЕТЕРБУРГА МУНИЦИПАЛЬНЫЙ ОКРУГ ОСТРОВ ДЕКАБРИСТОВ</t>
  </si>
  <si>
    <t>Наименование источников доходов</t>
  </si>
  <si>
    <t>2-й квартал,  тыс.руб.</t>
  </si>
  <si>
    <t>3-й квартал,  тыс.руб.</t>
  </si>
  <si>
    <t>4-й квартал,  тыс.руб.</t>
  </si>
  <si>
    <t>2-й квартал тыс.руб.</t>
  </si>
  <si>
    <t>000 1 00 00000 00 0000 000</t>
  </si>
  <si>
    <t>НАЛОГОВЫЕ И НЕНАЛОГОВЫЕ ДОХОДЫ</t>
  </si>
  <si>
    <t>000 1 05 00000 00 0000 000</t>
  </si>
  <si>
    <t>НАЛОГИ 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</si>
  <si>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</si>
  <si>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</si>
  <si>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</si>
  <si>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</si>
  <si>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</si>
  <si>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000 1 05  01020 01 0000 110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</si>
  <si>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</si>
  <si>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182 1 05  01021 01 0000 110</t>
  </si>
  <si>
    <t>000 1 05 02000 02 0000 110</t>
  </si>
  <si>
    <t xml:space="preserve">Единый налог на вмененный доход для отдельных видов деятельности </t>
  </si>
  <si>
    <t>182 1 05 02010 02 0000 110</t>
  </si>
  <si>
    <t>000 1 13 00000 00 0000 000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</si>
  <si>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</si>
  <si>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</si>
  <si>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</si>
  <si>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</si>
  <si>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</si>
  <si>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867 1 13 02993 03 0100 130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</si>
  <si>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</si>
  <si>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</si>
  <si>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</si>
  <si>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</si>
  <si>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</si>
  <si>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</si>
  <si>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</si>
  <si>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</si>
  <si>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</si>
  <si>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</si>
  <si>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</si>
  <si>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</si>
  <si>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</si>
  <si>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</si>
  <si>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</si>
  <si>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ИТОГО     ДОХОДОВ</t>
  </si>
  <si>
    <t>2-й квартал тыс.руб</t>
  </si>
  <si>
    <t>3-й квартал тыс.руб</t>
  </si>
  <si>
    <t>Приложение 1</t>
  </si>
  <si>
    <t>Приложение 2</t>
  </si>
  <si>
    <t>182 1 16 06000 01 0000 140</t>
  </si>
  <si>
    <t>806 1 16 90030 03 0100 140</t>
  </si>
  <si>
    <t>847 1 16 90030 03 0100 140</t>
  </si>
  <si>
    <t>I</t>
  </si>
  <si>
    <t>Налог, взимаемый в связи с применением патентной системы налогообложения</t>
  </si>
  <si>
    <t>182 1 05 04030 02 0000 110</t>
  </si>
  <si>
    <t>000 1 05 04000 02 0000 110</t>
  </si>
  <si>
    <t>200</t>
  </si>
  <si>
    <t>Код вида расходов (группа)</t>
  </si>
  <si>
    <t>847 1 16 90030 03 0200 140</t>
  </si>
  <si>
    <t>807 1 16 90030 03 0100 140</t>
  </si>
  <si>
    <t>Штрафы за административные правонарушения в области предпринимательской деятельности, предусмотренные статьей 44 Закона Санкт -Петербурга "Об административных правонарушениях  в Санкт-Петербурге"</t>
  </si>
  <si>
    <t>Закупка товаров, работ и услуг для обеспечения государственных (муниципальных) нужд</t>
  </si>
  <si>
    <t>824 1 16 90030 03 0100 140</t>
  </si>
  <si>
    <t>002 00 G0100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</si>
  <si>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</si>
  <si>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</si>
  <si>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</si>
  <si>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 на выполнение 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</si>
  <si>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</si>
  <si>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</si>
  <si>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Приложение 4</t>
  </si>
  <si>
    <t>Наименование</t>
  </si>
  <si>
    <t>000 01 00 0000 00 0000 000</t>
  </si>
  <si>
    <t>ИСТОЧНИКИ ВНУТРЕННЕГО ФИНАНСИРОВАНИЯ ДЕФИЦИТОВ БЮДЖЕТОВ</t>
  </si>
  <si>
    <t>000 01 05 0000 00 0000 000</t>
  </si>
  <si>
    <t>Изменение остатков средств на счетах по учету средств бюджетов</t>
  </si>
  <si>
    <t>911 01 05 0201 03 0000 510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</si>
  <si>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</si>
  <si>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911 01 05 02 01 03 0000 610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</si>
  <si>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</si>
  <si>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Итого источников финансирования дефицита бюджетов</t>
  </si>
  <si>
    <t>Налог, взимаемый с налогоплательщиков, выбравших в качестве объекта налогообложения доходы, уменьшенные на величину расходов ( в том числе минимальный налог, зачисляемый в бюджеты субъектов Российской Федерации)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</si>
  <si>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</si>
  <si>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 за административные правонарушения в области благоустройства, предусмотренные главой 4 Закона Санкт -Петербурга "Об административных правонарушениях  в Санкт-Петербурге", за исключением статьи 37-2 указанного Закона Санкт-Петербурга</t>
  </si>
  <si>
    <t>ИТОГО  РАСХОДОВ</t>
  </si>
  <si>
    <t>911 1 16 90030 03 0400 140</t>
  </si>
  <si>
    <t xml:space="preserve">Субвенции бюджетам бюджетной системы Российской Федерации </t>
  </si>
  <si>
    <t>ДОХОДЫ МЕСТНОГО БЮДЖЕТА ВНУТРИГОРОДСКОГО МУНИЦИПАЛЬНОГО ОБРАЗОВАНИЯ САНКТ-ПЕТЕРБУРГА                                                                                                         МУНИЦИПАЛЬНЫЙ ОКРУГ ОСТРОВ ДЕКАБРИСТОВ НА 2019 ГОД.</t>
  </si>
  <si>
    <t>ИСТОЧНИКИ ФИНАНСИРОВАНИЯ ДЕФИЦИТА МЕСТНОГО БЮДЖЕТА ВНУТРИГОРОДСКОГО МУНИЦИПАЛЬНОГО ОБРАЗОВАНИЯ САНКТ-ПЕТЕРБУРГА МУНИЦИПАЛЬНЫЙ ОКРУГ ОСТРОВ ДЕКАБРИСТОВ НА 2019 ГОД</t>
  </si>
  <si>
    <t>ДОХОДЫ ОТ ОКАЗАНИЯ ПЛАТНЫХ УСЛУГ  И КОМПЕНСАЦИИ ЗАТРАТ ГОСУДАРСТВА</t>
  </si>
  <si>
    <t>000 2 02 30000 00 0000 150</t>
  </si>
  <si>
    <t>000 2 02 30024 00 0000 150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</si>
  <si>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</si>
  <si>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</si>
  <si>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000 2 02 10000 00 0000 150</t>
  </si>
  <si>
    <t>000 2 02 19999 00 0000 150</t>
  </si>
  <si>
    <t>911 2 02 19999 03 0000 150</t>
  </si>
  <si>
    <t>Дотации бюджетам системы Российской Федерации и муниципальных образований</t>
  </si>
  <si>
    <t>Прочие дотации</t>
  </si>
  <si>
    <t>Прочие дотации бюджетам внутригородских муниципальных образований городов федерального значения</t>
  </si>
  <si>
    <t>911 2 02 30024 03 0000 150</t>
  </si>
  <si>
    <t>911 2 02 30024 03 0100 150</t>
  </si>
  <si>
    <t>911 2 02 30024 03 0200 150</t>
  </si>
  <si>
    <t xml:space="preserve">911 2 02 30027 03 0000 150 </t>
  </si>
  <si>
    <t xml:space="preserve"> 911 2 02 30027 03 0100 150 </t>
  </si>
  <si>
    <t xml:space="preserve"> 911 2 02 30027 03 0200 150 </t>
  </si>
  <si>
    <t>092 00 G0100</t>
  </si>
  <si>
    <t>+7,2</t>
  </si>
  <si>
    <t>ИЗМЕНЕНИЯ, ВНОСИМЫЕ В ПРИЛОЖЕНИЕ 2 К РЕШЕНИЮ МС МО ОСТРОВ ДЕКАБРИСТОВ ОТ 03.12.2018Г. № 30/2018 "ОБ УТВЕРЖДЕНИИ МЕСТНОГО БЮДЖЕТА ВНУТРИГОРОДСКОГО МУНИЦИПАЛЬНОГО ОБРАЗОВАНИЯ САНКТ-ПЕТЕРБУРГА МУНИЦИПАЛЬНЫЙ ОКРУГ ОСТРОВ ДЕКАБРИСТОВ НА 2019 ГОД" ВЕДОМСТВЕННАЯ СТРУКТУРА РАСХОДОВ МЕСТНОГО БЮДЖЕТА ВНУТРИГОРОДСКОГО МУНИЦИПАЛЬНОГО ОБРАЗОВАНИЯ САНКТ-ПЕТЕРБУРГА МУНИЦИПАЛЬНЫЙ ОКРУГ ОСТРОВ ДЕКАБРИСТОВ НА 2019 ГОД."</t>
  </si>
  <si>
    <t>1.1.1.</t>
  </si>
  <si>
    <t>1.2.</t>
  </si>
  <si>
    <t>1.2.1.</t>
  </si>
  <si>
    <t>Денежные средства от уплаты поставщиком (подрядчиком, исполнителем) неустойки (штраф, пени) за неисполнение или ненадлежащее исполнение им условий гражданско-правовой сделки</t>
  </si>
  <si>
    <t>к  Решению МС МО Остров Декабристов от 28.01.2019   №02/2019   "О внесении изменений в Решение МС МО Остров Декабристов от 03 декабря 2018 г. №30/2018 "Об утверждении местного бюджета внутригородского муниципального образования Санкт-Петербурга муниципальный округ Остров Декабристов на 2019 год"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</si>
</sst>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"/>
      <family val="2"/>
    </font>
    <font>
      <sz val="8"/>
      <color indexed="60"/>
      <name val="Arial"/>
      <family val="2"/>
    </font>
    <font>
      <sz val="8"/>
      <color indexed="12"/>
      <name val="Arial"/>
      <family val="2"/>
    </font>
    <font>
      <sz val="8"/>
      <color indexed="12"/>
      <name val="Arial Cyr"/>
      <family val="0"/>
    </font>
    <font>
      <b/>
      <sz val="8"/>
      <color indexed="12"/>
      <name val="Arial"/>
      <family val="2"/>
    </font>
    <font>
      <b/>
      <sz val="8"/>
      <color indexed="12"/>
      <name val="Arial Cyr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9"/>
      <name val="Arial"/>
      <family val="2"/>
    </font>
    <font>
      <b/>
      <sz val="8"/>
      <color indexed="6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2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 readingOrder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textRotation="90" wrapText="1"/>
    </xf>
    <xf numFmtId="0" fontId="17" fillId="0" borderId="10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19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172" fontId="3" fillId="0" borderId="1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72" fontId="2" fillId="0" borderId="0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 vertical="center"/>
    </xf>
    <xf numFmtId="172" fontId="5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172" fontId="4" fillId="0" borderId="10" xfId="0" applyNumberFormat="1" applyFont="1" applyBorder="1" applyAlignment="1">
      <alignment wrapText="1"/>
    </xf>
    <xf numFmtId="2" fontId="2" fillId="0" borderId="11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172" fontId="12" fillId="0" borderId="10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72" fontId="8" fillId="0" borderId="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2" fontId="3" fillId="0" borderId="12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72" fontId="5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textRotation="90" wrapText="1"/>
    </xf>
    <xf numFmtId="172" fontId="3" fillId="0" borderId="0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172" fontId="54" fillId="0" borderId="10" xfId="0" applyNumberFormat="1" applyFont="1" applyBorder="1" applyAlignment="1">
      <alignment wrapText="1"/>
    </xf>
    <xf numFmtId="172" fontId="55" fillId="0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 horizontal="center"/>
    </xf>
    <xf numFmtId="172" fontId="56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55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 readingOrder="1"/>
    </xf>
    <xf numFmtId="172" fontId="3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72" fontId="1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172" fontId="12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horizontal="center" wrapText="1"/>
    </xf>
    <xf numFmtId="49" fontId="55" fillId="0" borderId="10" xfId="0" applyNumberFormat="1" applyFont="1" applyBorder="1" applyAlignment="1">
      <alignment horizontal="center"/>
    </xf>
    <xf numFmtId="172" fontId="55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3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172" fontId="3" fillId="0" borderId="10" xfId="0" applyNumberFormat="1" applyFont="1" applyFill="1" applyBorder="1" applyAlignment="1">
      <alignment horizontal="right" vertical="center" wrapText="1"/>
    </xf>
    <xf numFmtId="0" fontId="14" fillId="0" borderId="14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172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Fill="1" applyBorder="1" applyAlignment="1">
      <alignment horizontal="right" wrapText="1"/>
    </xf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0" xfId="0" applyAlignment="1">
      <alignment horizontal="center"/>
    </xf>
    <xf numFmtId="172" fontId="13" fillId="0" borderId="10" xfId="0" applyNumberFormat="1" applyFont="1" applyFill="1" applyBorder="1" applyAlignment="1">
      <alignment/>
    </xf>
    <xf numFmtId="172" fontId="12" fillId="0" borderId="10" xfId="0" applyNumberFormat="1" applyFont="1" applyBorder="1" applyAlignment="1">
      <alignment horizontal="right"/>
    </xf>
    <xf numFmtId="172" fontId="13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3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/>
    </xf>
    <xf numFmtId="49" fontId="13" fillId="0" borderId="0" xfId="0" applyNumberFormat="1" applyFont="1" applyFill="1" applyAlignment="1">
      <alignment horizontal="left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6;&#1054;&#1045;&#1050;&#1058;%20&#1041;&#1070;&#1044;&#1046;&#1045;&#1058;&#1040;-2010\&#1044;&#1083;&#1103;%20&#1087;&#1077;&#1088;&#1074;&#1086;&#1075;&#1086;%20&#1095;&#1090;&#1077;&#1085;&#1080;&#1103;-2010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вед"/>
    </sheetNames>
    <sheetDataSet>
      <sheetData sheetId="0">
        <row r="61">
          <cell r="J61">
            <v>14080.1</v>
          </cell>
          <cell r="K61">
            <v>15719.8</v>
          </cell>
          <cell r="L61">
            <v>7916</v>
          </cell>
        </row>
      </sheetData>
      <sheetData sheetId="1">
        <row r="104">
          <cell r="M104" t="e">
            <v>#REF!</v>
          </cell>
          <cell r="N104" t="e">
            <v>#REF!</v>
          </cell>
          <cell r="O104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6"/>
  <sheetViews>
    <sheetView zoomScalePageLayoutView="0" workbookViewId="0" topLeftCell="A1">
      <selection activeCell="A3" sqref="A3:C3"/>
    </sheetView>
  </sheetViews>
  <sheetFormatPr defaultColWidth="9.125" defaultRowHeight="12.75"/>
  <cols>
    <col min="1" max="1" width="27.125" style="1" customWidth="1"/>
    <col min="2" max="2" width="74.625" style="1" customWidth="1"/>
    <col min="3" max="3" width="16.625" style="1" customWidth="1"/>
    <col min="4" max="4" width="13.00390625" style="1" customWidth="1"/>
    <col min="5" max="6" width="6.50390625" style="1" hidden="1" customWidth="1"/>
    <col min="7" max="7" width="7.875" style="1" hidden="1" customWidth="1"/>
    <col min="8" max="8" width="8.125" style="1" hidden="1" customWidth="1"/>
    <col min="9" max="9" width="8.375" style="77" hidden="1" customWidth="1"/>
    <col min="10" max="10" width="5.125" style="77" hidden="1" customWidth="1"/>
    <col min="11" max="12" width="9.125" style="77" hidden="1" customWidth="1"/>
    <col min="13" max="16384" width="9.125" style="77" customWidth="1"/>
  </cols>
  <sheetData>
    <row r="1" spans="1:12" s="6" customFormat="1" ht="9.75" customHeight="1">
      <c r="A1" s="12"/>
      <c r="B1" s="91"/>
      <c r="C1" s="91" t="s">
        <v>71</v>
      </c>
      <c r="D1" s="91"/>
      <c r="E1" s="91"/>
      <c r="F1" s="91"/>
      <c r="G1" s="91"/>
      <c r="H1" s="91"/>
      <c r="I1" s="91"/>
      <c r="J1" s="91"/>
      <c r="K1" s="91"/>
      <c r="L1" s="91"/>
    </row>
    <row r="2" spans="1:8" s="6" customFormat="1" ht="12.75" customHeight="1" hidden="1">
      <c r="A2" s="35"/>
      <c r="B2" s="36"/>
      <c r="C2" s="37"/>
      <c r="D2" s="35"/>
      <c r="E2" s="35"/>
      <c r="F2" s="35"/>
      <c r="G2" s="35"/>
      <c r="H2" s="35"/>
    </row>
    <row r="3" spans="1:16" s="6" customFormat="1" ht="35.25" customHeight="1">
      <c r="A3" s="147" t="s">
        <v>137</v>
      </c>
      <c r="B3" s="148"/>
      <c r="C3" s="148"/>
      <c r="D3" s="8"/>
      <c r="E3" s="8"/>
      <c r="F3" s="8"/>
      <c r="G3" s="8"/>
      <c r="H3" s="7"/>
      <c r="I3" s="8"/>
      <c r="J3" s="8"/>
      <c r="K3" s="8"/>
      <c r="L3" s="8"/>
      <c r="M3" s="8"/>
      <c r="N3" s="8"/>
      <c r="O3" s="8"/>
      <c r="P3" s="8"/>
    </row>
    <row r="4" spans="1:8" s="6" customFormat="1" ht="9.75">
      <c r="A4" s="35"/>
      <c r="B4" s="36"/>
      <c r="C4" s="37"/>
      <c r="D4" s="35"/>
      <c r="E4" s="35"/>
      <c r="F4" s="35"/>
      <c r="G4" s="35"/>
      <c r="H4" s="35"/>
    </row>
    <row r="5" spans="1:8" s="6" customFormat="1" ht="15">
      <c r="A5" s="38"/>
      <c r="B5" s="36"/>
      <c r="C5" s="37"/>
      <c r="D5" s="35"/>
      <c r="E5" s="35"/>
      <c r="F5" s="35"/>
      <c r="G5" s="35"/>
      <c r="H5" s="35"/>
    </row>
    <row r="6" spans="1:8" s="6" customFormat="1" ht="25.5" customHeight="1">
      <c r="A6" s="145" t="s">
        <v>111</v>
      </c>
      <c r="B6" s="145"/>
      <c r="C6" s="145"/>
      <c r="D6" s="145"/>
      <c r="E6" s="145"/>
      <c r="F6" s="145"/>
      <c r="G6" s="145"/>
      <c r="H6" s="145"/>
    </row>
    <row r="7" spans="1:8" s="6" customFormat="1" ht="9.75">
      <c r="A7" s="35"/>
      <c r="B7" s="36"/>
      <c r="C7" s="37"/>
      <c r="D7" s="35"/>
      <c r="E7" s="35"/>
      <c r="F7" s="35"/>
      <c r="G7" s="35"/>
      <c r="H7" s="35"/>
    </row>
    <row r="8" spans="1:12" s="6" customFormat="1" ht="54.75" customHeight="1">
      <c r="A8" s="39" t="s">
        <v>4</v>
      </c>
      <c r="B8" s="5" t="s">
        <v>26</v>
      </c>
      <c r="C8" s="5" t="s">
        <v>5</v>
      </c>
      <c r="D8" s="40"/>
      <c r="E8" s="41" t="s">
        <v>0</v>
      </c>
      <c r="F8" s="42" t="s">
        <v>27</v>
      </c>
      <c r="G8" s="43" t="s">
        <v>28</v>
      </c>
      <c r="H8" s="42" t="s">
        <v>29</v>
      </c>
      <c r="I8" s="44" t="s">
        <v>1</v>
      </c>
      <c r="J8" s="44" t="s">
        <v>30</v>
      </c>
      <c r="K8" s="44" t="s">
        <v>2</v>
      </c>
      <c r="L8" s="44" t="s">
        <v>3</v>
      </c>
    </row>
    <row r="9" spans="1:12" s="6" customFormat="1" ht="18.75" customHeight="1">
      <c r="A9" s="45" t="s">
        <v>31</v>
      </c>
      <c r="B9" s="46" t="s">
        <v>32</v>
      </c>
      <c r="C9" s="47">
        <f>C10+C20+C25</f>
        <v>93232.7</v>
      </c>
      <c r="D9" s="48"/>
      <c r="E9" s="49"/>
      <c r="F9" s="50"/>
      <c r="G9" s="50"/>
      <c r="H9" s="50"/>
      <c r="I9" s="51" t="e">
        <f>SUM(I10,#REF!,#REF!,I25,I20)</f>
        <v>#REF!</v>
      </c>
      <c r="J9" s="51" t="e">
        <f>SUM(J10,#REF!,#REF!,J25,J20)</f>
        <v>#REF!</v>
      </c>
      <c r="K9" s="51" t="e">
        <f>SUM(K10,#REF!,#REF!,K25,K20)</f>
        <v>#REF!</v>
      </c>
      <c r="L9" s="51" t="e">
        <f>SUM(L10,#REF!,#REF!,L25,L20)</f>
        <v>#REF!</v>
      </c>
    </row>
    <row r="10" spans="1:15" s="6" customFormat="1" ht="16.5" customHeight="1">
      <c r="A10" s="45" t="s">
        <v>33</v>
      </c>
      <c r="B10" s="52" t="s">
        <v>34</v>
      </c>
      <c r="C10" s="47">
        <f>C11+C16+C18</f>
        <v>88247.8</v>
      </c>
      <c r="D10" s="53"/>
      <c r="E10" s="54">
        <f>SUM(E11,E16)</f>
        <v>1400</v>
      </c>
      <c r="F10" s="55">
        <f>SUM(F11,F16)</f>
        <v>5990</v>
      </c>
      <c r="G10" s="55">
        <f>SUM(G11,G16)</f>
        <v>4730</v>
      </c>
      <c r="H10" s="55">
        <f>SUM(H11,H16)</f>
        <v>4030</v>
      </c>
      <c r="I10" s="56">
        <f>I11+I16</f>
        <v>4335</v>
      </c>
      <c r="J10" s="56">
        <f>J11+J16</f>
        <v>9065</v>
      </c>
      <c r="K10" s="56">
        <f>K11+K16</f>
        <v>4430</v>
      </c>
      <c r="L10" s="56">
        <f>L11+L16</f>
        <v>3520</v>
      </c>
      <c r="O10" s="90"/>
    </row>
    <row r="11" spans="1:12" s="6" customFormat="1" ht="18" customHeight="1">
      <c r="A11" s="45" t="s">
        <v>35</v>
      </c>
      <c r="B11" s="57" t="s">
        <v>36</v>
      </c>
      <c r="C11" s="58">
        <f>C12+C14</f>
        <v>50330.5</v>
      </c>
      <c r="D11" s="53"/>
      <c r="E11" s="54">
        <f aca="true" t="shared" si="0" ref="E11:L11">E12+E14</f>
        <v>600</v>
      </c>
      <c r="F11" s="55">
        <f t="shared" si="0"/>
        <v>4090</v>
      </c>
      <c r="G11" s="55">
        <f t="shared" si="0"/>
        <v>3230</v>
      </c>
      <c r="H11" s="55">
        <f t="shared" si="0"/>
        <v>2430</v>
      </c>
      <c r="I11" s="56">
        <f t="shared" si="0"/>
        <v>1435</v>
      </c>
      <c r="J11" s="56">
        <f t="shared" si="0"/>
        <v>3065</v>
      </c>
      <c r="K11" s="56">
        <f t="shared" si="0"/>
        <v>1600</v>
      </c>
      <c r="L11" s="56">
        <f t="shared" si="0"/>
        <v>1300</v>
      </c>
    </row>
    <row r="12" spans="1:12" s="6" customFormat="1" ht="18" customHeight="1">
      <c r="A12" s="59" t="s">
        <v>37</v>
      </c>
      <c r="B12" s="60" t="s">
        <v>38</v>
      </c>
      <c r="C12" s="61">
        <f>C13</f>
        <v>34742.8</v>
      </c>
      <c r="D12" s="53"/>
      <c r="E12" s="54">
        <v>400</v>
      </c>
      <c r="F12" s="55">
        <v>2850</v>
      </c>
      <c r="G12" s="62">
        <v>2600</v>
      </c>
      <c r="H12" s="55">
        <v>2100</v>
      </c>
      <c r="I12" s="56">
        <f>1100+100</f>
        <v>1200</v>
      </c>
      <c r="J12" s="56">
        <f>1240+300+60+400+500</f>
        <v>2500</v>
      </c>
      <c r="K12" s="56">
        <f>1218.5+281.5-200</f>
        <v>1300</v>
      </c>
      <c r="L12" s="56">
        <f>1500+100-200-500</f>
        <v>900</v>
      </c>
    </row>
    <row r="13" spans="1:12" s="6" customFormat="1" ht="18.75" customHeight="1">
      <c r="A13" s="101" t="s">
        <v>39</v>
      </c>
      <c r="B13" s="60" t="s">
        <v>38</v>
      </c>
      <c r="C13" s="99">
        <v>34742.8</v>
      </c>
      <c r="D13" s="53"/>
      <c r="E13" s="54"/>
      <c r="F13" s="55"/>
      <c r="G13" s="62"/>
      <c r="H13" s="55"/>
      <c r="I13" s="56"/>
      <c r="J13" s="56"/>
      <c r="K13" s="56"/>
      <c r="L13" s="56"/>
    </row>
    <row r="14" spans="1:12" s="6" customFormat="1" ht="20.25">
      <c r="A14" s="59" t="s">
        <v>40</v>
      </c>
      <c r="B14" s="60" t="s">
        <v>41</v>
      </c>
      <c r="C14" s="61">
        <f>C15</f>
        <v>15587.7</v>
      </c>
      <c r="D14" s="53"/>
      <c r="E14" s="54">
        <v>200</v>
      </c>
      <c r="F14" s="55">
        <v>1240</v>
      </c>
      <c r="G14" s="62">
        <v>630</v>
      </c>
      <c r="H14" s="55">
        <v>330</v>
      </c>
      <c r="I14" s="56">
        <f>120+20+110-15</f>
        <v>235</v>
      </c>
      <c r="J14" s="56">
        <f>430+70+15+50</f>
        <v>565</v>
      </c>
      <c r="K14" s="56">
        <f>327.5+22.5-50</f>
        <v>300</v>
      </c>
      <c r="L14" s="56">
        <v>400</v>
      </c>
    </row>
    <row r="15" spans="1:12" s="6" customFormat="1" ht="30">
      <c r="A15" s="101" t="s">
        <v>42</v>
      </c>
      <c r="B15" s="60" t="s">
        <v>105</v>
      </c>
      <c r="C15" s="99">
        <v>15587.7</v>
      </c>
      <c r="D15" s="53"/>
      <c r="E15" s="54"/>
      <c r="F15" s="55"/>
      <c r="G15" s="62"/>
      <c r="H15" s="55"/>
      <c r="I15" s="56"/>
      <c r="J15" s="56"/>
      <c r="K15" s="56"/>
      <c r="L15" s="56"/>
    </row>
    <row r="16" spans="1:12" s="6" customFormat="1" ht="14.25" customHeight="1">
      <c r="A16" s="45" t="s">
        <v>43</v>
      </c>
      <c r="B16" s="46" t="s">
        <v>44</v>
      </c>
      <c r="C16" s="47">
        <f>C17</f>
        <v>31714</v>
      </c>
      <c r="D16" s="53"/>
      <c r="E16" s="54">
        <v>800</v>
      </c>
      <c r="F16" s="55">
        <v>1900</v>
      </c>
      <c r="G16" s="55">
        <v>1500</v>
      </c>
      <c r="H16" s="55">
        <v>1600</v>
      </c>
      <c r="I16" s="56">
        <v>2900</v>
      </c>
      <c r="J16" s="56">
        <f>3490+340+550+620+1000</f>
        <v>6000</v>
      </c>
      <c r="K16" s="56">
        <f>3038+340+2-550</f>
        <v>2830</v>
      </c>
      <c r="L16" s="56">
        <f>3500+340-620-1000</f>
        <v>2220</v>
      </c>
    </row>
    <row r="17" spans="1:12" s="6" customFormat="1" ht="15.75" customHeight="1">
      <c r="A17" s="101" t="s">
        <v>45</v>
      </c>
      <c r="B17" s="52" t="s">
        <v>44</v>
      </c>
      <c r="C17" s="100">
        <v>31714</v>
      </c>
      <c r="D17" s="53"/>
      <c r="E17" s="54"/>
      <c r="F17" s="55"/>
      <c r="G17" s="55"/>
      <c r="H17" s="55"/>
      <c r="I17" s="56"/>
      <c r="J17" s="56"/>
      <c r="K17" s="56"/>
      <c r="L17" s="56"/>
    </row>
    <row r="18" spans="1:12" s="6" customFormat="1" ht="15.75" customHeight="1">
      <c r="A18" s="74" t="s">
        <v>79</v>
      </c>
      <c r="B18" s="46" t="s">
        <v>77</v>
      </c>
      <c r="C18" s="66">
        <f>C19</f>
        <v>6203.3</v>
      </c>
      <c r="D18" s="53"/>
      <c r="E18" s="54"/>
      <c r="F18" s="55"/>
      <c r="G18" s="55"/>
      <c r="H18" s="55"/>
      <c r="I18" s="56"/>
      <c r="J18" s="56"/>
      <c r="K18" s="56"/>
      <c r="L18" s="56"/>
    </row>
    <row r="19" spans="1:12" s="6" customFormat="1" ht="23.25" customHeight="1">
      <c r="A19" s="101" t="s">
        <v>78</v>
      </c>
      <c r="B19" s="52" t="s">
        <v>88</v>
      </c>
      <c r="C19" s="100">
        <v>6203.3</v>
      </c>
      <c r="D19" s="53"/>
      <c r="E19" s="54"/>
      <c r="F19" s="55"/>
      <c r="G19" s="55"/>
      <c r="H19" s="55"/>
      <c r="I19" s="56"/>
      <c r="J19" s="56"/>
      <c r="K19" s="56"/>
      <c r="L19" s="56"/>
    </row>
    <row r="20" spans="1:12" s="6" customFormat="1" ht="15" customHeight="1">
      <c r="A20" s="45" t="s">
        <v>46</v>
      </c>
      <c r="B20" s="52" t="s">
        <v>113</v>
      </c>
      <c r="C20" s="47">
        <f>C21</f>
        <v>300</v>
      </c>
      <c r="D20" s="53"/>
      <c r="E20" s="54"/>
      <c r="F20" s="55"/>
      <c r="G20" s="62"/>
      <c r="H20" s="55"/>
      <c r="I20" s="56">
        <f>I21</f>
        <v>0</v>
      </c>
      <c r="J20" s="56">
        <f aca="true" t="shared" si="1" ref="J20:L21">J21</f>
        <v>0</v>
      </c>
      <c r="K20" s="56">
        <f t="shared" si="1"/>
        <v>0</v>
      </c>
      <c r="L20" s="56">
        <f t="shared" si="1"/>
        <v>0</v>
      </c>
    </row>
    <row r="21" spans="1:12" s="6" customFormat="1" ht="17.25" customHeight="1">
      <c r="A21" s="59" t="s">
        <v>47</v>
      </c>
      <c r="B21" s="52" t="s">
        <v>48</v>
      </c>
      <c r="C21" s="63">
        <f>C22</f>
        <v>300</v>
      </c>
      <c r="D21" s="53"/>
      <c r="E21" s="54"/>
      <c r="F21" s="55"/>
      <c r="G21" s="62"/>
      <c r="H21" s="55"/>
      <c r="I21" s="56">
        <f>I22</f>
        <v>0</v>
      </c>
      <c r="J21" s="56">
        <f t="shared" si="1"/>
        <v>0</v>
      </c>
      <c r="K21" s="56">
        <f t="shared" si="1"/>
        <v>0</v>
      </c>
      <c r="L21" s="56">
        <f t="shared" si="1"/>
        <v>0</v>
      </c>
    </row>
    <row r="22" spans="1:12" s="6" customFormat="1" ht="16.5" customHeight="1">
      <c r="A22" s="59" t="s">
        <v>49</v>
      </c>
      <c r="B22" s="52" t="s">
        <v>50</v>
      </c>
      <c r="C22" s="63">
        <f>C23</f>
        <v>300</v>
      </c>
      <c r="D22" s="53"/>
      <c r="E22" s="54"/>
      <c r="F22" s="55"/>
      <c r="G22" s="62"/>
      <c r="H22" s="55"/>
      <c r="I22" s="56">
        <f>I24</f>
        <v>0</v>
      </c>
      <c r="J22" s="56">
        <f>J24</f>
        <v>0</v>
      </c>
      <c r="K22" s="56">
        <f>K24</f>
        <v>0</v>
      </c>
      <c r="L22" s="56">
        <f>L24</f>
        <v>0</v>
      </c>
    </row>
    <row r="23" spans="1:12" s="6" customFormat="1" ht="23.25" customHeight="1">
      <c r="A23" s="59" t="s">
        <v>51</v>
      </c>
      <c r="B23" s="52" t="s">
        <v>89</v>
      </c>
      <c r="C23" s="63">
        <f>C24</f>
        <v>300</v>
      </c>
      <c r="D23" s="53"/>
      <c r="E23" s="54"/>
      <c r="F23" s="55"/>
      <c r="G23" s="62"/>
      <c r="H23" s="55"/>
      <c r="I23" s="56"/>
      <c r="J23" s="56"/>
      <c r="K23" s="56"/>
      <c r="L23" s="56"/>
    </row>
    <row r="24" spans="1:12" s="6" customFormat="1" ht="30">
      <c r="A24" s="64" t="s">
        <v>52</v>
      </c>
      <c r="B24" s="52" t="s">
        <v>106</v>
      </c>
      <c r="C24" s="63">
        <v>300</v>
      </c>
      <c r="D24" s="53"/>
      <c r="E24" s="54"/>
      <c r="F24" s="55"/>
      <c r="G24" s="62"/>
      <c r="H24" s="55"/>
      <c r="I24" s="56">
        <v>0</v>
      </c>
      <c r="J24" s="56">
        <v>0</v>
      </c>
      <c r="K24" s="56">
        <v>0</v>
      </c>
      <c r="L24" s="56">
        <v>0</v>
      </c>
    </row>
    <row r="25" spans="1:12" s="6" customFormat="1" ht="16.5" customHeight="1">
      <c r="A25" s="45" t="s">
        <v>53</v>
      </c>
      <c r="B25" s="52" t="s">
        <v>54</v>
      </c>
      <c r="C25" s="47">
        <f>C26+C27</f>
        <v>4684.9</v>
      </c>
      <c r="D25" s="53"/>
      <c r="E25" s="54">
        <f>SUM(E26,E27)</f>
        <v>245</v>
      </c>
      <c r="F25" s="55">
        <f>SUM(F26,F27)</f>
        <v>330</v>
      </c>
      <c r="G25" s="55">
        <f>SUM(G26,G27)</f>
        <v>415</v>
      </c>
      <c r="H25" s="55">
        <f>SUM(H26,H27)</f>
        <v>327.5</v>
      </c>
      <c r="I25" s="56" t="e">
        <f>I26+I27</f>
        <v>#REF!</v>
      </c>
      <c r="J25" s="56" t="e">
        <f>J26+J27</f>
        <v>#REF!</v>
      </c>
      <c r="K25" s="56" t="e">
        <f>K26+K27</f>
        <v>#REF!</v>
      </c>
      <c r="L25" s="56" t="e">
        <f>L26+L27</f>
        <v>#REF!</v>
      </c>
    </row>
    <row r="26" spans="1:12" s="6" customFormat="1" ht="32.25" customHeight="1">
      <c r="A26" s="45" t="s">
        <v>73</v>
      </c>
      <c r="B26" s="65" t="s">
        <v>55</v>
      </c>
      <c r="C26" s="63">
        <v>12</v>
      </c>
      <c r="D26" s="53"/>
      <c r="E26" s="54">
        <v>145</v>
      </c>
      <c r="F26" s="55">
        <v>230</v>
      </c>
      <c r="G26" s="62">
        <v>315</v>
      </c>
      <c r="H26" s="55">
        <v>227.5</v>
      </c>
      <c r="I26" s="56">
        <v>275</v>
      </c>
      <c r="J26" s="56">
        <f>315+100</f>
        <v>415</v>
      </c>
      <c r="K26" s="56">
        <v>310</v>
      </c>
      <c r="L26" s="56">
        <f>300-100</f>
        <v>200</v>
      </c>
    </row>
    <row r="27" spans="1:12" s="6" customFormat="1" ht="18" customHeight="1">
      <c r="A27" s="45" t="s">
        <v>56</v>
      </c>
      <c r="B27" s="46" t="s">
        <v>57</v>
      </c>
      <c r="C27" s="47">
        <f>C28</f>
        <v>4672.9</v>
      </c>
      <c r="D27" s="53"/>
      <c r="E27" s="54">
        <f>SUM(E28)</f>
        <v>100</v>
      </c>
      <c r="F27" s="55">
        <f>SUM(F28)</f>
        <v>100</v>
      </c>
      <c r="G27" s="55">
        <f>SUM(G28)</f>
        <v>100</v>
      </c>
      <c r="H27" s="55">
        <f>SUM(H28)</f>
        <v>100</v>
      </c>
      <c r="I27" s="56" t="e">
        <f>I28</f>
        <v>#REF!</v>
      </c>
      <c r="J27" s="56" t="e">
        <f>J28</f>
        <v>#REF!</v>
      </c>
      <c r="K27" s="56" t="e">
        <f>K28</f>
        <v>#REF!</v>
      </c>
      <c r="L27" s="56" t="e">
        <f>L28</f>
        <v>#REF!</v>
      </c>
    </row>
    <row r="28" spans="1:12" s="6" customFormat="1" ht="25.5" customHeight="1">
      <c r="A28" s="59" t="s">
        <v>58</v>
      </c>
      <c r="B28" s="65" t="s">
        <v>90</v>
      </c>
      <c r="C28" s="63">
        <f>C29+C32+C30+C33+C31+C34</f>
        <v>4672.9</v>
      </c>
      <c r="D28" s="53"/>
      <c r="E28" s="54">
        <f>SUM(E29:E32)</f>
        <v>100</v>
      </c>
      <c r="F28" s="55">
        <f>SUM(F29:F32)</f>
        <v>100</v>
      </c>
      <c r="G28" s="62">
        <f>SUM(G29:G32)</f>
        <v>100</v>
      </c>
      <c r="H28" s="55">
        <f>SUM(H29:H32)</f>
        <v>100</v>
      </c>
      <c r="I28" s="56" t="e">
        <f>I29+#REF!</f>
        <v>#REF!</v>
      </c>
      <c r="J28" s="56" t="e">
        <f>J29+#REF!</f>
        <v>#REF!</v>
      </c>
      <c r="K28" s="56" t="e">
        <f>K29+#REF!</f>
        <v>#REF!</v>
      </c>
      <c r="L28" s="56" t="e">
        <f>L29+#REF!</f>
        <v>#REF!</v>
      </c>
    </row>
    <row r="29" spans="1:12" s="6" customFormat="1" ht="30" customHeight="1">
      <c r="A29" s="64" t="s">
        <v>74</v>
      </c>
      <c r="B29" s="52" t="s">
        <v>107</v>
      </c>
      <c r="C29" s="63">
        <v>2200</v>
      </c>
      <c r="D29" s="53"/>
      <c r="E29" s="54">
        <v>100</v>
      </c>
      <c r="F29" s="55">
        <v>100</v>
      </c>
      <c r="G29" s="55">
        <v>100</v>
      </c>
      <c r="H29" s="55">
        <v>100</v>
      </c>
      <c r="I29" s="56">
        <v>415</v>
      </c>
      <c r="J29" s="56">
        <f>500+40+130</f>
        <v>670</v>
      </c>
      <c r="K29" s="56">
        <f>220+30</f>
        <v>250</v>
      </c>
      <c r="L29" s="56">
        <f>220+30-130</f>
        <v>120</v>
      </c>
    </row>
    <row r="30" spans="1:12" s="6" customFormat="1" ht="31.5" customHeight="1">
      <c r="A30" s="64" t="s">
        <v>83</v>
      </c>
      <c r="B30" s="52" t="s">
        <v>107</v>
      </c>
      <c r="C30" s="63">
        <v>160</v>
      </c>
      <c r="D30" s="53"/>
      <c r="E30" s="54"/>
      <c r="F30" s="55"/>
      <c r="G30" s="55"/>
      <c r="H30" s="55"/>
      <c r="I30" s="56"/>
      <c r="J30" s="56"/>
      <c r="K30" s="56"/>
      <c r="L30" s="56"/>
    </row>
    <row r="31" spans="1:12" s="6" customFormat="1" ht="31.5" customHeight="1">
      <c r="A31" s="64" t="s">
        <v>86</v>
      </c>
      <c r="B31" s="52" t="s">
        <v>107</v>
      </c>
      <c r="C31" s="63">
        <v>1980</v>
      </c>
      <c r="D31" s="53"/>
      <c r="E31" s="54"/>
      <c r="F31" s="55"/>
      <c r="G31" s="55"/>
      <c r="H31" s="55"/>
      <c r="I31" s="56"/>
      <c r="J31" s="56"/>
      <c r="K31" s="56"/>
      <c r="L31" s="56"/>
    </row>
    <row r="32" spans="1:12" s="6" customFormat="1" ht="31.5" customHeight="1">
      <c r="A32" s="64" t="s">
        <v>75</v>
      </c>
      <c r="B32" s="52" t="s">
        <v>107</v>
      </c>
      <c r="C32" s="63">
        <v>260.6</v>
      </c>
      <c r="D32" s="53"/>
      <c r="E32" s="54"/>
      <c r="F32" s="55"/>
      <c r="G32" s="55"/>
      <c r="H32" s="55"/>
      <c r="I32" s="56"/>
      <c r="J32" s="56"/>
      <c r="K32" s="56"/>
      <c r="L32" s="56"/>
    </row>
    <row r="33" spans="1:12" s="6" customFormat="1" ht="31.5" customHeight="1">
      <c r="A33" s="64" t="s">
        <v>82</v>
      </c>
      <c r="B33" s="52" t="s">
        <v>84</v>
      </c>
      <c r="C33" s="63">
        <v>57.3</v>
      </c>
      <c r="D33" s="53"/>
      <c r="E33" s="54"/>
      <c r="F33" s="55"/>
      <c r="G33" s="55"/>
      <c r="H33" s="55"/>
      <c r="I33" s="56"/>
      <c r="J33" s="56"/>
      <c r="K33" s="56"/>
      <c r="L33" s="56"/>
    </row>
    <row r="34" spans="1:12" s="6" customFormat="1" ht="24.75" customHeight="1">
      <c r="A34" s="64" t="s">
        <v>109</v>
      </c>
      <c r="B34" s="136" t="s">
        <v>136</v>
      </c>
      <c r="C34" s="63">
        <v>15</v>
      </c>
      <c r="D34" s="53"/>
      <c r="E34" s="54"/>
      <c r="F34" s="55"/>
      <c r="G34" s="55"/>
      <c r="H34" s="55"/>
      <c r="I34" s="56"/>
      <c r="J34" s="56"/>
      <c r="K34" s="56"/>
      <c r="L34" s="56"/>
    </row>
    <row r="35" spans="1:13" s="6" customFormat="1" ht="21" customHeight="1">
      <c r="A35" s="45" t="s">
        <v>59</v>
      </c>
      <c r="B35" s="46" t="s">
        <v>60</v>
      </c>
      <c r="C35" s="66">
        <f>C36</f>
        <v>19732.600000000002</v>
      </c>
      <c r="D35" s="67"/>
      <c r="E35" s="68"/>
      <c r="F35" s="69"/>
      <c r="G35" s="69"/>
      <c r="H35" s="69"/>
      <c r="I35" s="70">
        <f>I36</f>
        <v>1875</v>
      </c>
      <c r="J35" s="70">
        <f>J36</f>
        <v>1875</v>
      </c>
      <c r="K35" s="70">
        <f>K36</f>
        <v>1875</v>
      </c>
      <c r="L35" s="70">
        <f>L36</f>
        <v>1876</v>
      </c>
      <c r="M35" s="71"/>
    </row>
    <row r="36" spans="1:13" s="6" customFormat="1" ht="24" customHeight="1">
      <c r="A36" s="45" t="s">
        <v>61</v>
      </c>
      <c r="B36" s="52" t="s">
        <v>62</v>
      </c>
      <c r="C36" s="66">
        <f>C37+C40</f>
        <v>19732.600000000002</v>
      </c>
      <c r="D36" s="72"/>
      <c r="E36" s="68"/>
      <c r="F36" s="69"/>
      <c r="G36" s="69"/>
      <c r="H36" s="69"/>
      <c r="I36" s="73">
        <f>I40</f>
        <v>1875</v>
      </c>
      <c r="J36" s="73">
        <f>J40</f>
        <v>1875</v>
      </c>
      <c r="K36" s="73">
        <f>K40</f>
        <v>1875</v>
      </c>
      <c r="L36" s="73">
        <f>L40</f>
        <v>1876</v>
      </c>
      <c r="M36" s="71"/>
    </row>
    <row r="37" spans="1:13" s="6" customFormat="1" ht="24" customHeight="1">
      <c r="A37" s="74" t="s">
        <v>118</v>
      </c>
      <c r="B37" s="46" t="s">
        <v>121</v>
      </c>
      <c r="C37" s="66">
        <f>C38</f>
        <v>515.2</v>
      </c>
      <c r="D37" s="72"/>
      <c r="E37" s="68"/>
      <c r="F37" s="69"/>
      <c r="G37" s="69"/>
      <c r="H37" s="69"/>
      <c r="I37" s="73"/>
      <c r="J37" s="73"/>
      <c r="K37" s="73"/>
      <c r="L37" s="73"/>
      <c r="M37" s="71"/>
    </row>
    <row r="38" spans="1:13" s="6" customFormat="1" ht="18.75" customHeight="1">
      <c r="A38" s="74" t="s">
        <v>119</v>
      </c>
      <c r="B38" s="52" t="s">
        <v>122</v>
      </c>
      <c r="C38" s="138">
        <f>C39</f>
        <v>515.2</v>
      </c>
      <c r="D38" s="72"/>
      <c r="E38" s="68"/>
      <c r="F38" s="69"/>
      <c r="G38" s="69"/>
      <c r="H38" s="69"/>
      <c r="I38" s="73"/>
      <c r="J38" s="73"/>
      <c r="K38" s="73"/>
      <c r="L38" s="73"/>
      <c r="M38" s="71"/>
    </row>
    <row r="39" spans="1:13" s="6" customFormat="1" ht="18.75" customHeight="1">
      <c r="A39" s="74" t="s">
        <v>120</v>
      </c>
      <c r="B39" s="52" t="s">
        <v>123</v>
      </c>
      <c r="C39" s="138">
        <v>515.2</v>
      </c>
      <c r="D39" s="72"/>
      <c r="E39" s="68"/>
      <c r="F39" s="69"/>
      <c r="G39" s="69"/>
      <c r="H39" s="69"/>
      <c r="I39" s="73"/>
      <c r="J39" s="73"/>
      <c r="K39" s="73"/>
      <c r="L39" s="73"/>
      <c r="M39" s="71"/>
    </row>
    <row r="40" spans="1:13" s="6" customFormat="1" ht="16.5" customHeight="1">
      <c r="A40" s="74" t="s">
        <v>114</v>
      </c>
      <c r="B40" s="46" t="s">
        <v>110</v>
      </c>
      <c r="C40" s="102">
        <f>C41</f>
        <v>19217.4</v>
      </c>
      <c r="D40" s="72"/>
      <c r="E40" s="68"/>
      <c r="F40" s="69"/>
      <c r="G40" s="69"/>
      <c r="H40" s="69"/>
      <c r="I40" s="73">
        <f>I41</f>
        <v>1875</v>
      </c>
      <c r="J40" s="73">
        <f>J41</f>
        <v>1875</v>
      </c>
      <c r="K40" s="73">
        <f>K41</f>
        <v>1875</v>
      </c>
      <c r="L40" s="73">
        <f>L41</f>
        <v>1876</v>
      </c>
      <c r="M40" s="71"/>
    </row>
    <row r="41" spans="1:13" s="6" customFormat="1" ht="20.25">
      <c r="A41" s="59" t="s">
        <v>115</v>
      </c>
      <c r="B41" s="52" t="s">
        <v>63</v>
      </c>
      <c r="C41" s="102">
        <f>C42+C45</f>
        <v>19217.4</v>
      </c>
      <c r="D41" s="72"/>
      <c r="E41" s="68"/>
      <c r="F41" s="69"/>
      <c r="G41" s="69"/>
      <c r="H41" s="69"/>
      <c r="I41" s="73">
        <v>1875</v>
      </c>
      <c r="J41" s="73">
        <v>1875</v>
      </c>
      <c r="K41" s="73">
        <v>1875</v>
      </c>
      <c r="L41" s="73">
        <v>1876</v>
      </c>
      <c r="M41" s="71"/>
    </row>
    <row r="42" spans="1:13" s="6" customFormat="1" ht="20.25">
      <c r="A42" s="59" t="s">
        <v>124</v>
      </c>
      <c r="B42" s="52" t="s">
        <v>91</v>
      </c>
      <c r="C42" s="100">
        <f>C43+C44</f>
        <v>3595.9</v>
      </c>
      <c r="D42" s="72"/>
      <c r="E42" s="68"/>
      <c r="F42" s="69"/>
      <c r="G42" s="69"/>
      <c r="H42" s="69"/>
      <c r="I42" s="73"/>
      <c r="J42" s="73"/>
      <c r="K42" s="73"/>
      <c r="L42" s="73"/>
      <c r="M42" s="71"/>
    </row>
    <row r="43" spans="1:13" s="6" customFormat="1" ht="30">
      <c r="A43" s="59" t="s">
        <v>125</v>
      </c>
      <c r="B43" s="52" t="s">
        <v>64</v>
      </c>
      <c r="C43" s="100">
        <f>3453.8+134.9</f>
        <v>3588.7000000000003</v>
      </c>
      <c r="D43" s="72"/>
      <c r="E43" s="68"/>
      <c r="F43" s="69"/>
      <c r="G43" s="69"/>
      <c r="H43" s="69"/>
      <c r="I43" s="73"/>
      <c r="J43" s="73"/>
      <c r="K43" s="73"/>
      <c r="L43" s="73"/>
      <c r="M43" s="71"/>
    </row>
    <row r="44" spans="1:13" s="6" customFormat="1" ht="40.5">
      <c r="A44" s="59" t="s">
        <v>126</v>
      </c>
      <c r="B44" s="52" t="s">
        <v>65</v>
      </c>
      <c r="C44" s="100">
        <v>7.2</v>
      </c>
      <c r="D44" s="72"/>
      <c r="E44" s="68"/>
      <c r="F44" s="69"/>
      <c r="G44" s="69"/>
      <c r="H44" s="69"/>
      <c r="I44" s="73"/>
      <c r="J44" s="73"/>
      <c r="K44" s="73"/>
      <c r="L44" s="73"/>
      <c r="M44" s="71"/>
    </row>
    <row r="45" spans="1:13" s="6" customFormat="1" ht="20.25">
      <c r="A45" s="59" t="s">
        <v>117</v>
      </c>
      <c r="B45" s="52" t="s">
        <v>116</v>
      </c>
      <c r="C45" s="102">
        <f>C46</f>
        <v>15621.5</v>
      </c>
      <c r="D45" s="72"/>
      <c r="E45" s="68"/>
      <c r="F45" s="69"/>
      <c r="G45" s="69"/>
      <c r="H45" s="69"/>
      <c r="I45" s="73"/>
      <c r="J45" s="73"/>
      <c r="K45" s="73"/>
      <c r="L45" s="73"/>
      <c r="M45" s="71"/>
    </row>
    <row r="46" spans="1:13" s="6" customFormat="1" ht="30">
      <c r="A46" s="59" t="s">
        <v>127</v>
      </c>
      <c r="B46" s="52" t="s">
        <v>92</v>
      </c>
      <c r="C46" s="100">
        <f>C47+C48</f>
        <v>15621.5</v>
      </c>
      <c r="D46" s="72"/>
      <c r="E46" s="68"/>
      <c r="F46" s="69"/>
      <c r="G46" s="69"/>
      <c r="H46" s="69"/>
      <c r="I46" s="73"/>
      <c r="J46" s="73"/>
      <c r="K46" s="73"/>
      <c r="L46" s="73"/>
      <c r="M46" s="71"/>
    </row>
    <row r="47" spans="1:13" s="6" customFormat="1" ht="27.75" customHeight="1">
      <c r="A47" s="59" t="s">
        <v>128</v>
      </c>
      <c r="B47" s="65" t="s">
        <v>66</v>
      </c>
      <c r="C47" s="100">
        <v>9955.1</v>
      </c>
      <c r="D47" s="72"/>
      <c r="E47" s="68"/>
      <c r="F47" s="69"/>
      <c r="G47" s="69"/>
      <c r="H47" s="69"/>
      <c r="I47" s="73"/>
      <c r="J47" s="73"/>
      <c r="K47" s="73"/>
      <c r="L47" s="73"/>
      <c r="M47" s="71"/>
    </row>
    <row r="48" spans="1:13" s="6" customFormat="1" ht="20.25">
      <c r="A48" s="59" t="s">
        <v>129</v>
      </c>
      <c r="B48" s="65" t="s">
        <v>67</v>
      </c>
      <c r="C48" s="100">
        <v>5666.4</v>
      </c>
      <c r="D48" s="72"/>
      <c r="E48" s="68"/>
      <c r="F48" s="69"/>
      <c r="G48" s="69"/>
      <c r="H48" s="69"/>
      <c r="I48" s="73"/>
      <c r="J48" s="73"/>
      <c r="K48" s="73"/>
      <c r="L48" s="73"/>
      <c r="M48" s="71"/>
    </row>
    <row r="49" spans="1:17" ht="18" customHeight="1">
      <c r="A49" s="4"/>
      <c r="B49" s="2" t="s">
        <v>68</v>
      </c>
      <c r="C49" s="47">
        <f>C9+C35</f>
        <v>112965.3</v>
      </c>
      <c r="D49" s="48"/>
      <c r="E49" s="75" t="e">
        <f>SUM(E10,#REF!,#REF!,E25)</f>
        <v>#REF!</v>
      </c>
      <c r="F49" s="3" t="e">
        <f>SUM(F10,#REF!,#REF!,F25)</f>
        <v>#REF!</v>
      </c>
      <c r="G49" s="3" t="e">
        <f>SUM(G10,#REF!,#REF!,G25)</f>
        <v>#REF!</v>
      </c>
      <c r="H49" s="3" t="e">
        <f>SUM(H10,#REF!,#REF!,H25)</f>
        <v>#REF!</v>
      </c>
      <c r="I49" s="51" t="e">
        <f>I35+I9</f>
        <v>#REF!</v>
      </c>
      <c r="J49" s="51" t="e">
        <f>J35+J9</f>
        <v>#REF!</v>
      </c>
      <c r="K49" s="51" t="e">
        <f>K35+K9</f>
        <v>#REF!</v>
      </c>
      <c r="L49" s="51" t="e">
        <f>L35+L9</f>
        <v>#REF!</v>
      </c>
      <c r="M49" s="76"/>
      <c r="N49" s="76"/>
      <c r="O49" s="76"/>
      <c r="P49" s="76"/>
      <c r="Q49" s="76"/>
    </row>
    <row r="50" spans="1:17" ht="9.75">
      <c r="A50" s="78"/>
      <c r="B50" s="79"/>
      <c r="C50" s="48"/>
      <c r="D50" s="48"/>
      <c r="E50" s="76"/>
      <c r="F50" s="76"/>
      <c r="G50" s="76"/>
      <c r="H50" s="76"/>
      <c r="I50" s="80"/>
      <c r="J50" s="80"/>
      <c r="K50" s="80"/>
      <c r="L50" s="80"/>
      <c r="M50" s="76"/>
      <c r="N50" s="76"/>
      <c r="O50" s="76"/>
      <c r="P50" s="76"/>
      <c r="Q50" s="76"/>
    </row>
    <row r="51" spans="1:17" ht="9.75">
      <c r="A51" s="78"/>
      <c r="B51" s="79"/>
      <c r="C51" s="48"/>
      <c r="D51" s="48"/>
      <c r="E51" s="76"/>
      <c r="F51" s="76"/>
      <c r="G51" s="76"/>
      <c r="H51" s="76"/>
      <c r="I51" s="80"/>
      <c r="J51" s="80"/>
      <c r="K51" s="80"/>
      <c r="L51" s="80"/>
      <c r="M51" s="76"/>
      <c r="N51" s="76"/>
      <c r="O51" s="76"/>
      <c r="P51" s="76"/>
      <c r="Q51" s="76"/>
    </row>
    <row r="52" spans="1:17" ht="9.75">
      <c r="A52" s="78"/>
      <c r="B52" s="79"/>
      <c r="C52" s="48"/>
      <c r="D52" s="48"/>
      <c r="E52" s="76"/>
      <c r="F52" s="76"/>
      <c r="G52" s="76"/>
      <c r="H52" s="76"/>
      <c r="I52" s="80"/>
      <c r="J52" s="80"/>
      <c r="K52" s="80"/>
      <c r="L52" s="80"/>
      <c r="M52" s="76"/>
      <c r="N52" s="76"/>
      <c r="O52" s="76"/>
      <c r="P52" s="76"/>
      <c r="Q52" s="76"/>
    </row>
    <row r="53" spans="1:17" ht="9.75">
      <c r="A53" s="78"/>
      <c r="B53" s="79"/>
      <c r="C53" s="48"/>
      <c r="D53" s="48"/>
      <c r="E53" s="76"/>
      <c r="F53" s="76"/>
      <c r="G53" s="76"/>
      <c r="H53" s="76"/>
      <c r="I53" s="80"/>
      <c r="J53" s="80"/>
      <c r="K53" s="80"/>
      <c r="L53" s="80"/>
      <c r="M53" s="76"/>
      <c r="N53" s="76"/>
      <c r="O53" s="76"/>
      <c r="P53" s="76"/>
      <c r="Q53" s="76"/>
    </row>
    <row r="54" spans="1:17" ht="9.75">
      <c r="A54" s="78"/>
      <c r="B54" s="79"/>
      <c r="C54" s="48"/>
      <c r="D54" s="48"/>
      <c r="E54" s="76"/>
      <c r="F54" s="76"/>
      <c r="G54" s="76"/>
      <c r="H54" s="76"/>
      <c r="I54" s="80"/>
      <c r="J54" s="80"/>
      <c r="K54" s="80"/>
      <c r="L54" s="80"/>
      <c r="M54" s="76"/>
      <c r="N54" s="76"/>
      <c r="O54" s="76"/>
      <c r="P54" s="76"/>
      <c r="Q54" s="76"/>
    </row>
    <row r="55" spans="1:17" ht="9.75">
      <c r="A55" s="78"/>
      <c r="B55" s="79"/>
      <c r="C55" s="48"/>
      <c r="D55" s="48"/>
      <c r="E55" s="76"/>
      <c r="F55" s="76"/>
      <c r="G55" s="76"/>
      <c r="H55" s="76"/>
      <c r="I55" s="80"/>
      <c r="J55" s="80"/>
      <c r="K55" s="80"/>
      <c r="L55" s="80"/>
      <c r="M55" s="76"/>
      <c r="N55" s="76"/>
      <c r="O55" s="76"/>
      <c r="P55" s="76"/>
      <c r="Q55" s="76"/>
    </row>
    <row r="56" spans="1:17" ht="9.75">
      <c r="A56" s="78"/>
      <c r="B56" s="79"/>
      <c r="C56" s="48"/>
      <c r="D56" s="48"/>
      <c r="E56" s="76"/>
      <c r="F56" s="76"/>
      <c r="G56" s="76"/>
      <c r="H56" s="76"/>
      <c r="I56" s="80"/>
      <c r="J56" s="80"/>
      <c r="K56" s="80"/>
      <c r="L56" s="80"/>
      <c r="M56" s="76"/>
      <c r="N56" s="76"/>
      <c r="O56" s="76"/>
      <c r="P56" s="76"/>
      <c r="Q56" s="76"/>
    </row>
    <row r="57" spans="1:17" ht="9.75">
      <c r="A57" s="78"/>
      <c r="B57" s="79"/>
      <c r="C57" s="48"/>
      <c r="D57" s="48"/>
      <c r="E57" s="76"/>
      <c r="F57" s="76"/>
      <c r="G57" s="76"/>
      <c r="H57" s="76"/>
      <c r="I57" s="80"/>
      <c r="J57" s="80"/>
      <c r="K57" s="80"/>
      <c r="L57" s="80"/>
      <c r="M57" s="76"/>
      <c r="N57" s="76"/>
      <c r="O57" s="76"/>
      <c r="P57" s="76"/>
      <c r="Q57" s="76"/>
    </row>
    <row r="58" spans="1:17" ht="9.75">
      <c r="A58" s="78"/>
      <c r="B58" s="79"/>
      <c r="C58" s="48"/>
      <c r="D58" s="48"/>
      <c r="E58" s="76"/>
      <c r="F58" s="76"/>
      <c r="G58" s="76"/>
      <c r="H58" s="76"/>
      <c r="I58" s="80"/>
      <c r="J58" s="80"/>
      <c r="K58" s="80"/>
      <c r="L58" s="80"/>
      <c r="M58" s="76"/>
      <c r="N58" s="76"/>
      <c r="O58" s="76"/>
      <c r="P58" s="76"/>
      <c r="Q58" s="76"/>
    </row>
    <row r="59" spans="1:17" ht="9.75">
      <c r="A59" s="78"/>
      <c r="B59" s="79"/>
      <c r="C59" s="48"/>
      <c r="D59" s="48"/>
      <c r="E59" s="76"/>
      <c r="F59" s="76"/>
      <c r="G59" s="76"/>
      <c r="H59" s="76"/>
      <c r="I59" s="80"/>
      <c r="J59" s="80"/>
      <c r="K59" s="80"/>
      <c r="L59" s="80"/>
      <c r="M59" s="76"/>
      <c r="N59" s="76"/>
      <c r="O59" s="76"/>
      <c r="P59" s="76"/>
      <c r="Q59" s="76"/>
    </row>
    <row r="60" spans="1:17" ht="9.75">
      <c r="A60" s="78"/>
      <c r="B60" s="79"/>
      <c r="C60" s="48"/>
      <c r="D60" s="48"/>
      <c r="E60" s="76"/>
      <c r="F60" s="76"/>
      <c r="G60" s="76"/>
      <c r="H60" s="76"/>
      <c r="I60" s="80"/>
      <c r="J60" s="80"/>
      <c r="K60" s="80"/>
      <c r="L60" s="80"/>
      <c r="M60" s="76"/>
      <c r="N60" s="76"/>
      <c r="O60" s="76"/>
      <c r="P60" s="76"/>
      <c r="Q60" s="76"/>
    </row>
    <row r="61" spans="1:17" ht="9.75">
      <c r="A61" s="78"/>
      <c r="B61" s="79"/>
      <c r="C61" s="48"/>
      <c r="D61" s="48"/>
      <c r="E61" s="76"/>
      <c r="F61" s="76"/>
      <c r="G61" s="76"/>
      <c r="H61" s="76"/>
      <c r="I61" s="80"/>
      <c r="J61" s="80"/>
      <c r="K61" s="80"/>
      <c r="L61" s="80"/>
      <c r="M61" s="76"/>
      <c r="N61" s="76"/>
      <c r="O61" s="76"/>
      <c r="P61" s="76"/>
      <c r="Q61" s="76"/>
    </row>
    <row r="62" spans="1:17" ht="9.75">
      <c r="A62" s="78"/>
      <c r="B62" s="79"/>
      <c r="C62" s="48"/>
      <c r="D62" s="48"/>
      <c r="E62" s="76"/>
      <c r="F62" s="76"/>
      <c r="G62" s="76"/>
      <c r="H62" s="76"/>
      <c r="I62" s="80"/>
      <c r="J62" s="80"/>
      <c r="K62" s="80"/>
      <c r="L62" s="80"/>
      <c r="M62" s="76"/>
      <c r="N62" s="76"/>
      <c r="O62" s="76"/>
      <c r="P62" s="76"/>
      <c r="Q62" s="76"/>
    </row>
    <row r="63" spans="1:17" ht="9.75">
      <c r="A63" s="78"/>
      <c r="B63" s="79"/>
      <c r="C63" s="48"/>
      <c r="D63" s="48"/>
      <c r="E63" s="76"/>
      <c r="F63" s="76"/>
      <c r="G63" s="76"/>
      <c r="H63" s="76"/>
      <c r="I63" s="80"/>
      <c r="J63" s="80"/>
      <c r="K63" s="80"/>
      <c r="L63" s="80"/>
      <c r="M63" s="76"/>
      <c r="N63" s="76"/>
      <c r="O63" s="76"/>
      <c r="P63" s="76"/>
      <c r="Q63" s="76"/>
    </row>
    <row r="64" spans="1:17" ht="9.75">
      <c r="A64" s="78"/>
      <c r="B64" s="79"/>
      <c r="C64" s="48"/>
      <c r="D64" s="48"/>
      <c r="E64" s="76"/>
      <c r="F64" s="76"/>
      <c r="G64" s="76"/>
      <c r="H64" s="76"/>
      <c r="I64" s="80"/>
      <c r="J64" s="80"/>
      <c r="K64" s="80"/>
      <c r="L64" s="80"/>
      <c r="M64" s="76"/>
      <c r="N64" s="76"/>
      <c r="O64" s="76"/>
      <c r="P64" s="76"/>
      <c r="Q64" s="76"/>
    </row>
    <row r="65" spans="1:17" ht="9.75">
      <c r="A65" s="78"/>
      <c r="B65" s="79"/>
      <c r="C65" s="48"/>
      <c r="D65" s="48"/>
      <c r="E65" s="76"/>
      <c r="F65" s="76"/>
      <c r="G65" s="76"/>
      <c r="H65" s="76"/>
      <c r="I65" s="80"/>
      <c r="J65" s="80"/>
      <c r="K65" s="80"/>
      <c r="L65" s="80"/>
      <c r="M65" s="76"/>
      <c r="N65" s="76"/>
      <c r="O65" s="76"/>
      <c r="P65" s="76"/>
      <c r="Q65" s="76"/>
    </row>
    <row r="66" spans="1:17" ht="9.75">
      <c r="A66" s="78"/>
      <c r="B66" s="79"/>
      <c r="C66" s="48"/>
      <c r="D66" s="48"/>
      <c r="E66" s="76"/>
      <c r="F66" s="76"/>
      <c r="G66" s="76"/>
      <c r="H66" s="76"/>
      <c r="I66" s="80"/>
      <c r="J66" s="80"/>
      <c r="K66" s="80"/>
      <c r="L66" s="80"/>
      <c r="M66" s="76"/>
      <c r="N66" s="76"/>
      <c r="O66" s="76"/>
      <c r="P66" s="76"/>
      <c r="Q66" s="76"/>
    </row>
    <row r="67" spans="1:17" ht="9.75">
      <c r="A67" s="78"/>
      <c r="B67" s="79"/>
      <c r="C67" s="48"/>
      <c r="D67" s="48"/>
      <c r="E67" s="76"/>
      <c r="F67" s="76"/>
      <c r="G67" s="76"/>
      <c r="H67" s="76"/>
      <c r="I67" s="80"/>
      <c r="J67" s="80"/>
      <c r="K67" s="80"/>
      <c r="L67" s="80"/>
      <c r="M67" s="76"/>
      <c r="N67" s="76"/>
      <c r="O67" s="76"/>
      <c r="P67" s="76"/>
      <c r="Q67" s="76"/>
    </row>
    <row r="68" spans="1:17" ht="9.75">
      <c r="A68" s="78"/>
      <c r="B68" s="79"/>
      <c r="C68" s="48"/>
      <c r="D68" s="48"/>
      <c r="E68" s="76"/>
      <c r="F68" s="76"/>
      <c r="G68" s="76"/>
      <c r="H68" s="76"/>
      <c r="I68" s="80"/>
      <c r="J68" s="80"/>
      <c r="K68" s="80"/>
      <c r="L68" s="80"/>
      <c r="M68" s="76"/>
      <c r="N68" s="76"/>
      <c r="O68" s="76"/>
      <c r="P68" s="76"/>
      <c r="Q68" s="76"/>
    </row>
    <row r="69" spans="1:17" ht="9.75">
      <c r="A69" s="78"/>
      <c r="B69" s="79"/>
      <c r="C69" s="48"/>
      <c r="D69" s="48"/>
      <c r="E69" s="76"/>
      <c r="F69" s="76"/>
      <c r="G69" s="76"/>
      <c r="H69" s="76"/>
      <c r="I69" s="80"/>
      <c r="J69" s="80"/>
      <c r="K69" s="80"/>
      <c r="L69" s="80"/>
      <c r="M69" s="76"/>
      <c r="N69" s="76"/>
      <c r="O69" s="76"/>
      <c r="P69" s="76"/>
      <c r="Q69" s="76"/>
    </row>
    <row r="70" spans="1:17" ht="9.75">
      <c r="A70" s="78"/>
      <c r="B70" s="79"/>
      <c r="C70" s="48"/>
      <c r="D70" s="48"/>
      <c r="E70" s="76"/>
      <c r="F70" s="76"/>
      <c r="G70" s="76"/>
      <c r="H70" s="76"/>
      <c r="I70" s="80"/>
      <c r="J70" s="80"/>
      <c r="K70" s="80"/>
      <c r="L70" s="80"/>
      <c r="M70" s="76"/>
      <c r="N70" s="76"/>
      <c r="O70" s="76"/>
      <c r="P70" s="76"/>
      <c r="Q70" s="76"/>
    </row>
    <row r="71" spans="1:17" ht="9.75">
      <c r="A71" s="78"/>
      <c r="B71" s="79"/>
      <c r="C71" s="48"/>
      <c r="D71" s="48"/>
      <c r="E71" s="76"/>
      <c r="F71" s="76"/>
      <c r="G71" s="76"/>
      <c r="H71" s="76"/>
      <c r="I71" s="80"/>
      <c r="J71" s="80"/>
      <c r="K71" s="80"/>
      <c r="L71" s="80"/>
      <c r="M71" s="76"/>
      <c r="N71" s="76"/>
      <c r="O71" s="76"/>
      <c r="P71" s="76"/>
      <c r="Q71" s="76"/>
    </row>
    <row r="72" spans="1:17" ht="9.75">
      <c r="A72" s="78"/>
      <c r="B72" s="79"/>
      <c r="C72" s="48"/>
      <c r="D72" s="48"/>
      <c r="E72" s="76"/>
      <c r="F72" s="76"/>
      <c r="G72" s="76"/>
      <c r="H72" s="76"/>
      <c r="I72" s="80"/>
      <c r="J72" s="80"/>
      <c r="K72" s="80"/>
      <c r="L72" s="80"/>
      <c r="M72" s="76"/>
      <c r="N72" s="76"/>
      <c r="O72" s="76"/>
      <c r="P72" s="76"/>
      <c r="Q72" s="76"/>
    </row>
    <row r="73" spans="1:17" ht="9.75">
      <c r="A73" s="78"/>
      <c r="B73" s="79"/>
      <c r="C73" s="48"/>
      <c r="D73" s="48"/>
      <c r="E73" s="76"/>
      <c r="F73" s="76"/>
      <c r="G73" s="76"/>
      <c r="H73" s="76"/>
      <c r="I73" s="80"/>
      <c r="J73" s="80"/>
      <c r="K73" s="80"/>
      <c r="L73" s="80"/>
      <c r="M73" s="76"/>
      <c r="N73" s="76"/>
      <c r="O73" s="76"/>
      <c r="P73" s="76"/>
      <c r="Q73" s="76"/>
    </row>
    <row r="74" spans="1:17" ht="9.75">
      <c r="A74" s="78"/>
      <c r="B74" s="79"/>
      <c r="C74" s="48"/>
      <c r="D74" s="48"/>
      <c r="E74" s="76"/>
      <c r="F74" s="76"/>
      <c r="G74" s="76"/>
      <c r="H74" s="76"/>
      <c r="I74" s="80"/>
      <c r="J74" s="80"/>
      <c r="K74" s="80"/>
      <c r="L74" s="80"/>
      <c r="M74" s="76"/>
      <c r="N74" s="76"/>
      <c r="O74" s="76"/>
      <c r="P74" s="76"/>
      <c r="Q74" s="76"/>
    </row>
    <row r="75" spans="1:17" ht="9.75">
      <c r="A75" s="78"/>
      <c r="B75" s="79"/>
      <c r="C75" s="48"/>
      <c r="D75" s="48"/>
      <c r="E75" s="76"/>
      <c r="F75" s="76"/>
      <c r="G75" s="76"/>
      <c r="H75" s="76"/>
      <c r="I75" s="80"/>
      <c r="J75" s="80"/>
      <c r="K75" s="80"/>
      <c r="L75" s="80"/>
      <c r="M75" s="76"/>
      <c r="N75" s="76"/>
      <c r="O75" s="76"/>
      <c r="P75" s="76"/>
      <c r="Q75" s="76"/>
    </row>
    <row r="76" spans="1:17" ht="9.75">
      <c r="A76" s="78"/>
      <c r="B76" s="79"/>
      <c r="C76" s="48"/>
      <c r="D76" s="48"/>
      <c r="E76" s="76"/>
      <c r="F76" s="76"/>
      <c r="G76" s="76"/>
      <c r="H76" s="76"/>
      <c r="I76" s="80"/>
      <c r="J76" s="80"/>
      <c r="K76" s="80"/>
      <c r="L76" s="80"/>
      <c r="M76" s="76"/>
      <c r="N76" s="76"/>
      <c r="O76" s="76"/>
      <c r="P76" s="76"/>
      <c r="Q76" s="76"/>
    </row>
    <row r="77" spans="1:17" ht="9.75">
      <c r="A77" s="78"/>
      <c r="B77" s="79"/>
      <c r="C77" s="48"/>
      <c r="D77" s="48"/>
      <c r="E77" s="76"/>
      <c r="F77" s="76"/>
      <c r="G77" s="76"/>
      <c r="H77" s="76"/>
      <c r="I77" s="80"/>
      <c r="J77" s="80"/>
      <c r="K77" s="80"/>
      <c r="L77" s="80"/>
      <c r="M77" s="76"/>
      <c r="N77" s="76"/>
      <c r="O77" s="76"/>
      <c r="P77" s="76"/>
      <c r="Q77" s="76"/>
    </row>
    <row r="78" spans="1:17" ht="9.75">
      <c r="A78" s="78"/>
      <c r="B78" s="79"/>
      <c r="C78" s="48"/>
      <c r="D78" s="48"/>
      <c r="E78" s="76"/>
      <c r="F78" s="76"/>
      <c r="G78" s="76"/>
      <c r="H78" s="76"/>
      <c r="I78" s="80"/>
      <c r="J78" s="80"/>
      <c r="K78" s="80"/>
      <c r="L78" s="80"/>
      <c r="M78" s="76"/>
      <c r="N78" s="76"/>
      <c r="O78" s="76"/>
      <c r="P78" s="76"/>
      <c r="Q78" s="76"/>
    </row>
    <row r="79" spans="1:17" ht="9.75">
      <c r="A79" s="78"/>
      <c r="B79" s="79"/>
      <c r="C79" s="48"/>
      <c r="D79" s="48"/>
      <c r="E79" s="76"/>
      <c r="F79" s="76"/>
      <c r="G79" s="76"/>
      <c r="H79" s="76"/>
      <c r="I79" s="80"/>
      <c r="J79" s="80"/>
      <c r="K79" s="80"/>
      <c r="L79" s="80"/>
      <c r="M79" s="76"/>
      <c r="N79" s="76"/>
      <c r="O79" s="76"/>
      <c r="P79" s="76"/>
      <c r="Q79" s="76"/>
    </row>
    <row r="80" spans="1:17" ht="9.75">
      <c r="A80" s="78"/>
      <c r="B80" s="79"/>
      <c r="C80" s="48"/>
      <c r="D80" s="48"/>
      <c r="E80" s="76"/>
      <c r="F80" s="76"/>
      <c r="G80" s="76"/>
      <c r="H80" s="76"/>
      <c r="I80" s="80"/>
      <c r="J80" s="80"/>
      <c r="K80" s="80"/>
      <c r="L80" s="80"/>
      <c r="M80" s="76"/>
      <c r="N80" s="76"/>
      <c r="O80" s="76"/>
      <c r="P80" s="76"/>
      <c r="Q80" s="76"/>
    </row>
    <row r="81" spans="1:17" ht="9.75">
      <c r="A81" s="78"/>
      <c r="B81" s="79"/>
      <c r="C81" s="48"/>
      <c r="D81" s="48"/>
      <c r="E81" s="76"/>
      <c r="F81" s="76"/>
      <c r="G81" s="76"/>
      <c r="H81" s="76"/>
      <c r="I81" s="80"/>
      <c r="J81" s="80"/>
      <c r="K81" s="80"/>
      <c r="L81" s="80"/>
      <c r="M81" s="76"/>
      <c r="N81" s="76"/>
      <c r="O81" s="76"/>
      <c r="P81" s="76"/>
      <c r="Q81" s="76"/>
    </row>
    <row r="82" spans="1:8" ht="9.75">
      <c r="A82" s="78"/>
      <c r="B82" s="79"/>
      <c r="C82" s="33"/>
      <c r="D82" s="76"/>
      <c r="E82" s="76"/>
      <c r="F82" s="76"/>
      <c r="G82" s="76"/>
      <c r="H82" s="76"/>
    </row>
    <row r="83" spans="1:8" ht="9.75">
      <c r="A83" s="78"/>
      <c r="B83" s="146"/>
      <c r="C83" s="146"/>
      <c r="D83" s="146"/>
      <c r="E83" s="146"/>
      <c r="F83" s="146"/>
      <c r="G83" s="146"/>
      <c r="H83" s="146"/>
    </row>
    <row r="84" spans="1:8" ht="4.5" customHeight="1">
      <c r="A84" s="78"/>
      <c r="B84" s="81"/>
      <c r="C84" s="81"/>
      <c r="D84" s="81"/>
      <c r="E84" s="81"/>
      <c r="F84" s="81"/>
      <c r="G84" s="81"/>
      <c r="H84" s="81"/>
    </row>
    <row r="85" spans="1:9" ht="25.5" customHeight="1">
      <c r="A85" s="142"/>
      <c r="B85" s="142"/>
      <c r="C85" s="142"/>
      <c r="D85" s="142"/>
      <c r="E85" s="142"/>
      <c r="F85" s="142"/>
      <c r="G85" s="142"/>
      <c r="H85" s="142"/>
      <c r="I85" s="93"/>
    </row>
    <row r="86" spans="1:9" ht="9.75">
      <c r="A86" s="78"/>
      <c r="B86" s="94"/>
      <c r="C86" s="143"/>
      <c r="D86" s="143"/>
      <c r="E86" s="143"/>
      <c r="F86" s="143"/>
      <c r="G86" s="143"/>
      <c r="H86" s="143"/>
      <c r="I86" s="143"/>
    </row>
    <row r="87" spans="1:9" ht="9.75">
      <c r="A87" s="78"/>
      <c r="B87" s="144"/>
      <c r="C87" s="144"/>
      <c r="D87" s="144"/>
      <c r="E87" s="144"/>
      <c r="F87" s="144"/>
      <c r="G87" s="144"/>
      <c r="H87" s="144"/>
      <c r="I87" s="144"/>
    </row>
    <row r="88" spans="1:9" ht="9.75">
      <c r="A88" s="78"/>
      <c r="B88" s="34"/>
      <c r="C88" s="33"/>
      <c r="D88" s="76"/>
      <c r="E88" s="76"/>
      <c r="F88" s="76"/>
      <c r="G88" s="76"/>
      <c r="H88" s="76"/>
      <c r="I88" s="93"/>
    </row>
    <row r="89" spans="1:9" ht="9.75">
      <c r="A89" s="82"/>
      <c r="B89" s="83"/>
      <c r="C89" s="84"/>
      <c r="D89" s="82"/>
      <c r="E89" s="82"/>
      <c r="F89" s="82"/>
      <c r="G89" s="82"/>
      <c r="H89" s="82"/>
      <c r="I89" s="93"/>
    </row>
    <row r="90" spans="1:12" ht="48.75" customHeight="1">
      <c r="A90" s="95"/>
      <c r="B90" s="96"/>
      <c r="C90" s="40"/>
      <c r="D90" s="34"/>
      <c r="E90" s="97"/>
      <c r="F90" s="97"/>
      <c r="G90" s="97"/>
      <c r="H90" s="97"/>
      <c r="I90" s="98"/>
      <c r="J90" s="92" t="s">
        <v>69</v>
      </c>
      <c r="K90" s="85" t="s">
        <v>70</v>
      </c>
      <c r="L90" s="85" t="s">
        <v>3</v>
      </c>
    </row>
    <row r="91" spans="1:12" ht="9.75">
      <c r="A91" s="84"/>
      <c r="B91" s="83"/>
      <c r="C91" s="86"/>
      <c r="D91" s="86"/>
      <c r="E91" s="86"/>
      <c r="F91" s="86"/>
      <c r="G91" s="86"/>
      <c r="H91" s="86"/>
      <c r="I91" s="86"/>
      <c r="J91" s="87" t="e">
        <f>'[1]вед'!M104-'[1]доходы'!J61</f>
        <v>#REF!</v>
      </c>
      <c r="K91" s="88" t="e">
        <f>'[1]вед'!N104-'[1]доходы'!K61</f>
        <v>#REF!</v>
      </c>
      <c r="L91" s="88" t="e">
        <f>'[1]вед'!O104-'[1]доходы'!L61</f>
        <v>#REF!</v>
      </c>
    </row>
    <row r="92" spans="4:8" ht="9.75">
      <c r="D92" s="89"/>
      <c r="E92" s="89"/>
      <c r="F92" s="89"/>
      <c r="G92" s="89"/>
      <c r="H92" s="89"/>
    </row>
    <row r="93" spans="4:8" ht="9.75">
      <c r="D93" s="89"/>
      <c r="E93" s="89"/>
      <c r="F93" s="89"/>
      <c r="G93" s="89"/>
      <c r="H93" s="89"/>
    </row>
    <row r="94" ht="9.75">
      <c r="E94" s="89"/>
    </row>
    <row r="96" spans="6:8" ht="9.75">
      <c r="F96" s="89"/>
      <c r="G96" s="89"/>
      <c r="H96" s="89"/>
    </row>
  </sheetData>
  <sheetProtection/>
  <mergeCells count="6">
    <mergeCell ref="A85:H85"/>
    <mergeCell ref="C86:I86"/>
    <mergeCell ref="B87:I87"/>
    <mergeCell ref="A6:H6"/>
    <mergeCell ref="B83:H83"/>
    <mergeCell ref="A3:C3"/>
  </mergeCells>
  <printOptions/>
  <pageMargins left="1.220472440944882" right="0.7874015748031497" top="0.5118110236220472" bottom="0.7874015748031497" header="0.5118110236220472" footer="0.5118110236220472"/>
  <pageSetup horizontalDpi="600" verticalDpi="600" orientation="landscape" paperSize="9" r:id="rId1"/>
  <headerFooter alignWithMargins="0">
    <oddFooter>&amp;R&amp;P из 3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P6" sqref="P6"/>
    </sheetView>
  </sheetViews>
  <sheetFormatPr defaultColWidth="9.00390625" defaultRowHeight="12.75"/>
  <cols>
    <col min="1" max="1" width="5.00390625" style="15" customWidth="1"/>
    <col min="2" max="2" width="69.00390625" style="15" customWidth="1"/>
    <col min="3" max="3" width="6.875" style="15" customWidth="1"/>
    <col min="4" max="4" width="7.875" style="15" customWidth="1"/>
    <col min="5" max="5" width="11.75390625" style="15" customWidth="1"/>
    <col min="6" max="6" width="7.125" style="15" customWidth="1"/>
    <col min="7" max="7" width="9.625" style="15" customWidth="1"/>
    <col min="8" max="11" width="6.50390625" style="15" hidden="1" customWidth="1"/>
    <col min="12" max="12" width="6.875" style="0" hidden="1" customWidth="1"/>
    <col min="13" max="14" width="0.12890625" style="0" hidden="1" customWidth="1"/>
    <col min="15" max="15" width="6.625" style="0" hidden="1" customWidth="1"/>
  </cols>
  <sheetData>
    <row r="1" spans="1:11" s="9" customFormat="1" ht="9.75">
      <c r="A1" s="149" t="s">
        <v>72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s="9" customFormat="1" ht="1.5" customHeight="1">
      <c r="A2" s="1"/>
      <c r="B2" s="1"/>
      <c r="C2" s="1"/>
      <c r="D2" s="10"/>
      <c r="E2" s="10"/>
      <c r="F2" s="10"/>
      <c r="G2" s="1"/>
      <c r="H2" s="1"/>
      <c r="I2" s="1"/>
      <c r="J2" s="1"/>
      <c r="K2" s="1"/>
    </row>
    <row r="3" spans="1:11" s="9" customFormat="1" ht="15" customHeight="1">
      <c r="A3" s="150"/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6" s="6" customFormat="1" ht="35.25" customHeight="1">
      <c r="A4" s="147" t="s">
        <v>137</v>
      </c>
      <c r="B4" s="148"/>
      <c r="C4" s="148"/>
      <c r="D4" s="148"/>
      <c r="E4" s="148"/>
      <c r="F4" s="148"/>
      <c r="G4" s="148"/>
      <c r="H4" s="7"/>
      <c r="I4" s="8"/>
      <c r="J4" s="8"/>
      <c r="K4" s="8"/>
      <c r="L4" s="8"/>
      <c r="M4" s="8"/>
      <c r="N4" s="8"/>
      <c r="O4" s="8"/>
      <c r="P4" s="8"/>
    </row>
    <row r="5" spans="1:11" s="9" customFormat="1" ht="11.25" customHeight="1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</row>
    <row r="6" spans="1:16" s="9" customFormat="1" ht="49.5" customHeight="1">
      <c r="A6" s="152" t="s">
        <v>132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37"/>
      <c r="M6" s="137"/>
      <c r="N6" s="137"/>
      <c r="O6" s="137"/>
      <c r="P6" s="137"/>
    </row>
    <row r="7" spans="1:11" ht="12.75">
      <c r="A7" s="14"/>
      <c r="D7" s="16"/>
      <c r="E7" s="16"/>
      <c r="F7" s="16"/>
      <c r="G7" s="1"/>
      <c r="H7" s="1"/>
      <c r="I7" s="1"/>
      <c r="J7" s="1"/>
      <c r="K7" s="1"/>
    </row>
    <row r="8" spans="1:15" ht="61.5" customHeight="1">
      <c r="A8" s="17" t="s">
        <v>6</v>
      </c>
      <c r="B8" s="17" t="s">
        <v>7</v>
      </c>
      <c r="C8" s="17" t="s">
        <v>8</v>
      </c>
      <c r="D8" s="18" t="s">
        <v>9</v>
      </c>
      <c r="E8" s="18" t="s">
        <v>10</v>
      </c>
      <c r="F8" s="18" t="s">
        <v>81</v>
      </c>
      <c r="G8" s="19" t="s">
        <v>11</v>
      </c>
      <c r="H8" s="20" t="s">
        <v>0</v>
      </c>
      <c r="I8" s="20" t="s">
        <v>12</v>
      </c>
      <c r="J8" s="20" t="s">
        <v>13</v>
      </c>
      <c r="K8" s="20" t="s">
        <v>14</v>
      </c>
      <c r="L8" s="21" t="s">
        <v>1</v>
      </c>
      <c r="M8" s="21" t="s">
        <v>15</v>
      </c>
      <c r="N8" s="21" t="s">
        <v>2</v>
      </c>
      <c r="O8" s="21" t="s">
        <v>3</v>
      </c>
    </row>
    <row r="9" spans="1:15" ht="38.25" customHeight="1">
      <c r="A9" s="17" t="s">
        <v>76</v>
      </c>
      <c r="B9" s="103" t="s">
        <v>25</v>
      </c>
      <c r="C9" s="106">
        <v>911</v>
      </c>
      <c r="D9" s="107"/>
      <c r="E9" s="107"/>
      <c r="F9" s="107"/>
      <c r="G9" s="108">
        <f>G10</f>
        <v>0</v>
      </c>
      <c r="H9" s="20"/>
      <c r="I9" s="20"/>
      <c r="J9" s="20"/>
      <c r="K9" s="20"/>
      <c r="L9" s="21"/>
      <c r="M9" s="21"/>
      <c r="N9" s="21"/>
      <c r="O9" s="21"/>
    </row>
    <row r="10" spans="1:15" ht="16.5" customHeight="1">
      <c r="A10" s="22" t="s">
        <v>16</v>
      </c>
      <c r="B10" s="104" t="s">
        <v>17</v>
      </c>
      <c r="C10" s="109" t="s">
        <v>18</v>
      </c>
      <c r="D10" s="110" t="s">
        <v>19</v>
      </c>
      <c r="E10" s="110"/>
      <c r="F10" s="110"/>
      <c r="G10" s="111">
        <f>G11+G14</f>
        <v>0</v>
      </c>
      <c r="H10" s="3">
        <f>SUM(H11:H14)</f>
        <v>261.59999999999997</v>
      </c>
      <c r="I10" s="3">
        <f>SUM(I11:I14)</f>
        <v>46.89999999999998</v>
      </c>
      <c r="J10" s="3">
        <f>SUM(J11:J14)</f>
        <v>91.39999999999998</v>
      </c>
      <c r="K10" s="3">
        <f>SUM(K11:K14)</f>
        <v>91.39999999999998</v>
      </c>
      <c r="L10" s="23" t="e">
        <f>#REF!+#REF!</f>
        <v>#REF!</v>
      </c>
      <c r="M10" s="23" t="e">
        <f>#REF!+#REF!</f>
        <v>#REF!</v>
      </c>
      <c r="N10" s="23" t="e">
        <f>#REF!+#REF!</f>
        <v>#REF!</v>
      </c>
      <c r="O10" s="23" t="e">
        <f>#REF!+#REF!</f>
        <v>#REF!</v>
      </c>
    </row>
    <row r="11" spans="1:18" ht="36" customHeight="1">
      <c r="A11" s="22" t="s">
        <v>20</v>
      </c>
      <c r="B11" s="2" t="s">
        <v>21</v>
      </c>
      <c r="C11" s="112">
        <v>911</v>
      </c>
      <c r="D11" s="110" t="s">
        <v>22</v>
      </c>
      <c r="E11" s="113"/>
      <c r="F11" s="113"/>
      <c r="G11" s="114">
        <f>G12</f>
        <v>-7.2</v>
      </c>
      <c r="H11" s="27">
        <v>65.7</v>
      </c>
      <c r="I11" s="27">
        <v>0</v>
      </c>
      <c r="J11" s="27">
        <v>0</v>
      </c>
      <c r="K11" s="27">
        <v>0</v>
      </c>
      <c r="L11" s="23" t="e">
        <f>#REF!+#REF!+#REF!+#REF!</f>
        <v>#REF!</v>
      </c>
      <c r="M11" s="23" t="e">
        <f>#REF!+#REF!+#REF!+#REF!</f>
        <v>#REF!</v>
      </c>
      <c r="N11" s="23" t="e">
        <f>#REF!+#REF!+#REF!+#REF!</f>
        <v>#REF!</v>
      </c>
      <c r="O11" s="29" t="e">
        <f>#REF!+#REF!+#REF!+#REF!</f>
        <v>#REF!</v>
      </c>
      <c r="P11" s="26"/>
      <c r="Q11" s="26"/>
      <c r="R11" s="26"/>
    </row>
    <row r="12" spans="1:15" ht="22.5" customHeight="1">
      <c r="A12" s="25" t="s">
        <v>133</v>
      </c>
      <c r="B12" s="105" t="s">
        <v>93</v>
      </c>
      <c r="C12" s="116">
        <v>911</v>
      </c>
      <c r="D12" s="117" t="s">
        <v>22</v>
      </c>
      <c r="E12" s="117" t="s">
        <v>87</v>
      </c>
      <c r="F12" s="117"/>
      <c r="G12" s="118">
        <f>G13</f>
        <v>-7.2</v>
      </c>
      <c r="H12" s="27"/>
      <c r="I12" s="27"/>
      <c r="J12" s="27"/>
      <c r="K12" s="27"/>
      <c r="L12" s="28"/>
      <c r="M12" s="28"/>
      <c r="N12" s="28"/>
      <c r="O12" s="28"/>
    </row>
    <row r="13" spans="1:15" ht="17.25" customHeight="1">
      <c r="A13" s="25"/>
      <c r="B13" s="104" t="s">
        <v>85</v>
      </c>
      <c r="C13" s="116">
        <v>911</v>
      </c>
      <c r="D13" s="117" t="s">
        <v>22</v>
      </c>
      <c r="E13" s="117" t="s">
        <v>87</v>
      </c>
      <c r="F13" s="117" t="s">
        <v>80</v>
      </c>
      <c r="G13" s="118">
        <v>-7.2</v>
      </c>
      <c r="H13" s="27"/>
      <c r="I13" s="27"/>
      <c r="J13" s="27"/>
      <c r="K13" s="27"/>
      <c r="L13" s="28"/>
      <c r="M13" s="28"/>
      <c r="N13" s="28"/>
      <c r="O13" s="28"/>
    </row>
    <row r="14" spans="1:15" ht="16.5" customHeight="1">
      <c r="A14" s="22" t="s">
        <v>134</v>
      </c>
      <c r="B14" s="2" t="s">
        <v>23</v>
      </c>
      <c r="C14" s="112">
        <v>911</v>
      </c>
      <c r="D14" s="119" t="s">
        <v>24</v>
      </c>
      <c r="E14" s="115"/>
      <c r="F14" s="115"/>
      <c r="G14" s="139" t="str">
        <f>G15</f>
        <v>+7,2</v>
      </c>
      <c r="H14" s="30">
        <f>259.5+21.4-12-73</f>
        <v>195.89999999999998</v>
      </c>
      <c r="I14" s="30">
        <f>339.5+21.4-15-111-55-73-60</f>
        <v>46.89999999999998</v>
      </c>
      <c r="J14" s="30">
        <f>589.5+21.4-30-350-6.5-73-60</f>
        <v>91.39999999999998</v>
      </c>
      <c r="K14" s="30">
        <f>424.5+21.4-115-6.5-100-73-60</f>
        <v>91.39999999999998</v>
      </c>
      <c r="L14" s="24" t="e">
        <f>#REF!+#REF!+#REF!</f>
        <v>#REF!</v>
      </c>
      <c r="M14" s="24" t="e">
        <f>#REF!+#REF!+#REF!</f>
        <v>#REF!</v>
      </c>
      <c r="N14" s="24" t="e">
        <f>#REF!+#REF!+#REF!</f>
        <v>#REF!</v>
      </c>
      <c r="O14" s="24" t="e">
        <f>#REF!+#REF!+#REF!</f>
        <v>#REF!</v>
      </c>
    </row>
    <row r="15" spans="1:15" ht="24" customHeight="1">
      <c r="A15" s="25" t="s">
        <v>135</v>
      </c>
      <c r="B15" s="105" t="s">
        <v>93</v>
      </c>
      <c r="C15" s="112">
        <v>911</v>
      </c>
      <c r="D15" s="113" t="s">
        <v>24</v>
      </c>
      <c r="E15" s="117" t="s">
        <v>130</v>
      </c>
      <c r="F15" s="113"/>
      <c r="G15" s="140" t="str">
        <f>G16</f>
        <v>+7,2</v>
      </c>
      <c r="H15" s="31"/>
      <c r="I15" s="31"/>
      <c r="J15" s="31"/>
      <c r="K15" s="31"/>
      <c r="L15" s="28"/>
      <c r="M15" s="28"/>
      <c r="N15" s="28"/>
      <c r="O15" s="28"/>
    </row>
    <row r="16" spans="1:15" ht="14.25" customHeight="1">
      <c r="A16" s="25"/>
      <c r="B16" s="104" t="s">
        <v>85</v>
      </c>
      <c r="C16" s="112">
        <v>911</v>
      </c>
      <c r="D16" s="113" t="s">
        <v>24</v>
      </c>
      <c r="E16" s="117" t="s">
        <v>130</v>
      </c>
      <c r="F16" s="113" t="s">
        <v>80</v>
      </c>
      <c r="G16" s="141" t="s">
        <v>131</v>
      </c>
      <c r="H16" s="31"/>
      <c r="I16" s="31"/>
      <c r="J16" s="31"/>
      <c r="K16" s="31"/>
      <c r="L16" s="28"/>
      <c r="M16" s="28"/>
      <c r="N16" s="28"/>
      <c r="O16" s="28"/>
    </row>
    <row r="17" spans="1:15" ht="13.5" customHeight="1">
      <c r="A17" s="32"/>
      <c r="B17" s="135" t="s">
        <v>108</v>
      </c>
      <c r="C17" s="120"/>
      <c r="D17" s="120"/>
      <c r="E17" s="120"/>
      <c r="F17" s="120"/>
      <c r="G17" s="114">
        <f>G9</f>
        <v>0</v>
      </c>
      <c r="H17" s="1"/>
      <c r="I17" s="1"/>
      <c r="J17" s="1"/>
      <c r="K17" s="1"/>
      <c r="L17" s="23" t="e">
        <f>#REF!+#REF!</f>
        <v>#REF!</v>
      </c>
      <c r="M17" s="23" t="e">
        <f>#REF!+#REF!</f>
        <v>#REF!</v>
      </c>
      <c r="N17" s="23" t="e">
        <f>#REF!+#REF!</f>
        <v>#REF!</v>
      </c>
      <c r="O17" s="23" t="e">
        <f>#REF!+#REF!</f>
        <v>#REF!</v>
      </c>
    </row>
    <row r="19" ht="12.75">
      <c r="T19" s="134"/>
    </row>
  </sheetData>
  <sheetProtection/>
  <mergeCells count="4">
    <mergeCell ref="A1:K1"/>
    <mergeCell ref="A3:K3"/>
    <mergeCell ref="A4:G4"/>
    <mergeCell ref="A6:K6"/>
  </mergeCells>
  <printOptions/>
  <pageMargins left="1.4173228346456694" right="0.7874015748031497" top="0.3937007874015748" bottom="0.3937007874015748" header="0.5118110236220472" footer="0.5118110236220472"/>
  <pageSetup horizontalDpi="600" verticalDpi="600" orientation="landscape" paperSize="9" r:id="rId1"/>
  <headerFooter alignWithMargins="0">
    <oddFooter>&amp;R&amp;P из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15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27.50390625" style="0" customWidth="1"/>
    <col min="2" max="2" width="55.25390625" style="0" customWidth="1"/>
    <col min="3" max="3" width="18.25390625" style="0" customWidth="1"/>
    <col min="4" max="4" width="12.25390625" style="0" customWidth="1"/>
  </cols>
  <sheetData>
    <row r="2" spans="4:5" ht="12.75">
      <c r="D2" s="154" t="s">
        <v>94</v>
      </c>
      <c r="E2" s="154"/>
    </row>
    <row r="4" spans="1:16" s="6" customFormat="1" ht="35.25" customHeight="1">
      <c r="A4" s="147" t="s">
        <v>137</v>
      </c>
      <c r="B4" s="148"/>
      <c r="C4" s="148"/>
      <c r="D4" s="8"/>
      <c r="E4" s="8"/>
      <c r="F4" s="8"/>
      <c r="G4" s="8"/>
      <c r="H4" s="7"/>
      <c r="I4" s="8"/>
      <c r="J4" s="8"/>
      <c r="K4" s="8"/>
      <c r="L4" s="8"/>
      <c r="M4" s="8"/>
      <c r="N4" s="8"/>
      <c r="O4" s="8"/>
      <c r="P4" s="8"/>
    </row>
    <row r="5" spans="1:16" s="6" customFormat="1" ht="35.25" customHeight="1">
      <c r="A5" s="121"/>
      <c r="B5" s="8"/>
      <c r="C5" s="8"/>
      <c r="D5" s="8"/>
      <c r="E5" s="8"/>
      <c r="F5" s="8"/>
      <c r="G5" s="8"/>
      <c r="H5" s="7"/>
      <c r="I5" s="8"/>
      <c r="J5" s="8"/>
      <c r="K5" s="8"/>
      <c r="L5" s="8"/>
      <c r="M5" s="8"/>
      <c r="N5" s="8"/>
      <c r="O5" s="8"/>
      <c r="P5" s="8"/>
    </row>
    <row r="6" spans="1:16" s="6" customFormat="1" ht="35.25" customHeight="1">
      <c r="A6" s="155"/>
      <c r="B6" s="148"/>
      <c r="C6" s="148"/>
      <c r="D6" s="122"/>
      <c r="E6" s="8"/>
      <c r="F6" s="8"/>
      <c r="G6" s="8"/>
      <c r="H6" s="7"/>
      <c r="I6" s="8"/>
      <c r="J6" s="8"/>
      <c r="K6" s="8"/>
      <c r="L6" s="8"/>
      <c r="M6" s="8"/>
      <c r="N6" s="8"/>
      <c r="O6" s="8"/>
      <c r="P6" s="8"/>
    </row>
    <row r="7" spans="1:16" s="6" customFormat="1" ht="35.25" customHeight="1">
      <c r="A7" s="147"/>
      <c r="B7" s="148"/>
      <c r="C7" s="148"/>
      <c r="D7" s="148"/>
      <c r="E7" s="8"/>
      <c r="F7" s="8"/>
      <c r="G7" s="8"/>
      <c r="H7" s="7"/>
      <c r="I7" s="8"/>
      <c r="J7" s="8"/>
      <c r="K7" s="8"/>
      <c r="L7" s="8"/>
      <c r="M7" s="8"/>
      <c r="N7" s="8"/>
      <c r="O7" s="8"/>
      <c r="P7" s="8"/>
    </row>
    <row r="8" spans="1:3" ht="31.5" customHeight="1">
      <c r="A8" s="146" t="s">
        <v>112</v>
      </c>
      <c r="B8" s="156"/>
      <c r="C8" s="156"/>
    </row>
    <row r="10" spans="1:3" ht="37.5" customHeight="1">
      <c r="A10" s="123" t="s">
        <v>4</v>
      </c>
      <c r="B10" s="124" t="s">
        <v>95</v>
      </c>
      <c r="C10" s="5" t="s">
        <v>5</v>
      </c>
    </row>
    <row r="11" spans="1:3" ht="25.5" customHeight="1">
      <c r="A11" s="125" t="s">
        <v>96</v>
      </c>
      <c r="B11" s="126" t="s">
        <v>97</v>
      </c>
      <c r="C11" s="127">
        <f>C12</f>
        <v>14685.399999999994</v>
      </c>
    </row>
    <row r="12" spans="1:3" ht="20.25" customHeight="1">
      <c r="A12" s="125" t="s">
        <v>98</v>
      </c>
      <c r="B12" s="126" t="s">
        <v>99</v>
      </c>
      <c r="C12" s="127">
        <f>C13+C14</f>
        <v>14685.399999999994</v>
      </c>
    </row>
    <row r="13" spans="1:3" ht="33" customHeight="1">
      <c r="A13" s="128" t="s">
        <v>100</v>
      </c>
      <c r="B13" s="129" t="s">
        <v>101</v>
      </c>
      <c r="C13" s="133">
        <f>-112450.1+-515.2</f>
        <v>-112965.3</v>
      </c>
    </row>
    <row r="14" spans="1:3" ht="34.5" customHeight="1">
      <c r="A14" s="128" t="s">
        <v>102</v>
      </c>
      <c r="B14" s="129" t="s">
        <v>103</v>
      </c>
      <c r="C14" s="130">
        <v>127650.7</v>
      </c>
    </row>
    <row r="15" spans="1:3" ht="16.5" customHeight="1">
      <c r="A15" s="131"/>
      <c r="B15" s="132" t="s">
        <v>104</v>
      </c>
      <c r="C15" s="23">
        <f>C11</f>
        <v>14685.399999999994</v>
      </c>
    </row>
  </sheetData>
  <sheetProtection/>
  <mergeCells count="5">
    <mergeCell ref="D2:E2"/>
    <mergeCell ref="A6:C6"/>
    <mergeCell ref="A7:D7"/>
    <mergeCell ref="A8:C8"/>
    <mergeCell ref="A4:C4"/>
  </mergeCells>
  <printOptions/>
  <pageMargins left="2.086614173228346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&amp;R&amp;P из 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Пользователь</cp:lastModifiedBy>
  <cp:lastPrinted>2019-01-21T12:31:48Z</cp:lastPrinted>
  <dcterms:created xsi:type="dcterms:W3CDTF">2001-12-26T13:25:46Z</dcterms:created>
  <dcterms:modified xsi:type="dcterms:W3CDTF">2019-01-25T12:29:31Z</dcterms:modified>
  <cp:category/>
  <cp:version/>
  <cp:contentType/>
  <cp:contentStatus/>
</cp:coreProperties>
</file>