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356" windowWidth="16224" windowHeight="6660" activeTab="0"/>
  </bookViews>
  <sheets>
    <sheet name="Бюдж.ассигн." sheetId="1" r:id="rId1"/>
  </sheets>
  <definedNames>
    <definedName name="_xlnm.Print_Titles" localSheetId="0">'Бюдж.ассигн.'!$8:$8</definedName>
  </definedNames>
  <calcPr fullCalcOnLoad="1"/>
</workbook>
</file>

<file path=xl/sharedStrings.xml><?xml version="1.0" encoding="utf-8"?>
<sst xmlns="http://schemas.openxmlformats.org/spreadsheetml/2006/main" count="390" uniqueCount="195">
  <si>
    <t>1-й квартал,  тыс.руб.</t>
  </si>
  <si>
    <t>1-й квартал тыс.руб.</t>
  </si>
  <si>
    <t>3-й квартал тыс.руб.</t>
  </si>
  <si>
    <t>4-й квартал тыс.руб.</t>
  </si>
  <si>
    <t>N  п/п</t>
  </si>
  <si>
    <t>НАИМЕНОВАНИЕ     СТАТЕЙ</t>
  </si>
  <si>
    <t>Код раздела,под-раздела</t>
  </si>
  <si>
    <t>Код целевой статьи</t>
  </si>
  <si>
    <t>СУММА, год.  тыс.руб.</t>
  </si>
  <si>
    <t>2-й квартал, тыс.руб.</t>
  </si>
  <si>
    <t>3-й квартал, тыс.руб.</t>
  </si>
  <si>
    <t>4-й квартал, тыс.руб.</t>
  </si>
  <si>
    <t>2-й квартал  тыс. руб.</t>
  </si>
  <si>
    <t>1.</t>
  </si>
  <si>
    <t>ОБЩЕГОСУДАРСТВЕННЫЕ ВОПРОСЫ</t>
  </si>
  <si>
    <t>0100</t>
  </si>
  <si>
    <t>1.1.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</si>
  <si>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</si>
  <si>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</si>
  <si>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</si>
  <si>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1.2.1.</t>
  </si>
  <si>
    <t>Аппарат представительного органа муниципального образования</t>
  </si>
  <si>
    <t>1.3.</t>
  </si>
  <si>
    <t>Функционирование Правительства Российской Федерации , высших исполнительных органов государственной власти субьектов Российской Федерации , местных администраций</t>
  </si>
  <si>
    <t>0104</t>
  </si>
  <si>
    <t>Содержание и обеспечение деятельности местной администрации по решению вопросов местного значения</t>
  </si>
  <si>
    <t>Резервные фонды</t>
  </si>
  <si>
    <t>0111</t>
  </si>
  <si>
    <t>Другие общегосударственные вопросы</t>
  </si>
  <si>
    <t>0113</t>
  </si>
  <si>
    <t>3.</t>
  </si>
  <si>
    <t>ЖИЛИЩНО-КОММУНАЛЬНОЕ ХОЗЯЙСТВО</t>
  </si>
  <si>
    <t>0500</t>
  </si>
  <si>
    <t>3.1.</t>
  </si>
  <si>
    <t>Благоустройство</t>
  </si>
  <si>
    <t>0503</t>
  </si>
  <si>
    <t>Благоустройство внутридворовых и  придомовых территорий</t>
  </si>
  <si>
    <t>Текущий ремонт придомовых территорий и территорий дворов, включая проезды и въезды, пешеходные дорожки</t>
  </si>
  <si>
    <t>Установка, содержание и ремонт ограждений газонов</t>
  </si>
  <si>
    <t>Озеленение территории муниципального образования</t>
  </si>
  <si>
    <t>4.</t>
  </si>
  <si>
    <t>ОБРАЗОВАНИЕ</t>
  </si>
  <si>
    <t>0700</t>
  </si>
  <si>
    <t>4.1.</t>
  </si>
  <si>
    <t>4.1.1.</t>
  </si>
  <si>
    <t>5.</t>
  </si>
  <si>
    <t xml:space="preserve">КУЛЬТУРА, КИНЕМАТОГРАФИЯ </t>
  </si>
  <si>
    <t>0800</t>
  </si>
  <si>
    <t>5.1.</t>
  </si>
  <si>
    <t>Культура</t>
  </si>
  <si>
    <t>0801</t>
  </si>
  <si>
    <t>5.1.1.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</si>
  <si>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</si>
  <si>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Организация  и проведение мероприятий по сохранению и развитию местных традиций и обрядов</t>
  </si>
  <si>
    <t>6.</t>
  </si>
  <si>
    <t>СОЦИАЛЬНАЯ ПОЛИТИКА</t>
  </si>
  <si>
    <t>1000</t>
  </si>
  <si>
    <t>6.1.</t>
  </si>
  <si>
    <t>Охрана семьи и детства</t>
  </si>
  <si>
    <t>1004</t>
  </si>
  <si>
    <t>6.1.1.</t>
  </si>
  <si>
    <t>7.</t>
  </si>
  <si>
    <t xml:space="preserve">ФИЗИЧЕСКАЯ КУЛЬТУРА И СПОРТ </t>
  </si>
  <si>
    <t>1100</t>
  </si>
  <si>
    <t>7.1.</t>
  </si>
  <si>
    <t>7.1.1.</t>
  </si>
  <si>
    <t>СРЕДСТВА МАССОВОЙ ИНФОРМАЦИИ</t>
  </si>
  <si>
    <t>1200</t>
  </si>
  <si>
    <t>Периодическая печать и издательства</t>
  </si>
  <si>
    <t>1202</t>
  </si>
  <si>
    <t>Расходы на предоставление доплат к пенсии лицам, замещавшим муниципальные должности и должности муниципальной службы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</si>
  <si>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</si>
  <si>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</si>
  <si>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Благоустройство территории муниципального образования, связанное с обеспечением санитарного благополучия населения</t>
  </si>
  <si>
    <t>Ликвидация несанкционированных свалок бытовых отходов, мусора</t>
  </si>
  <si>
    <t>Прочие мероприятия в области благоустройства</t>
  </si>
  <si>
    <t>Создание зон отдыха, в т.ч. обустройство и содержание  детских площадок</t>
  </si>
  <si>
    <t>0705</t>
  </si>
  <si>
    <t>Профессиональная подготовка, переподготовка и повышение квалификации</t>
  </si>
  <si>
    <t>Компенсация депутатам, осуществляющим свои полномочия на непостоянной основе</t>
  </si>
  <si>
    <t>1.3.1.</t>
  </si>
  <si>
    <t>3.1.1.</t>
  </si>
  <si>
    <t>Организация и проведение досуговых мероприятий для жителей муниципального образования</t>
  </si>
  <si>
    <t>Расходы на выплаты персоналу в целях обеспечения выполнения функций государственными ( 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</si>
  <si>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</si>
  <si>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</si>
  <si>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300</t>
  </si>
  <si>
    <t>Социальное обеспечение и иные выплаты населению</t>
  </si>
  <si>
    <t>Иные бюджетные ассигнования</t>
  </si>
  <si>
    <t>800</t>
  </si>
  <si>
    <t>Код вида расходов (группа)</t>
  </si>
  <si>
    <t>Резервный фонд местной администрации</t>
  </si>
  <si>
    <t>1.1.2.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</si>
  <si>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муниципального совета муниципального образования, муниципальных служащих и работников муниципальных учреждений</t>
  </si>
  <si>
    <t>Физическая культура</t>
  </si>
  <si>
    <t>1101</t>
  </si>
  <si>
    <t>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</si>
  <si>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Периодические издания, учрежденные представительным органом местного самоуправления</t>
  </si>
  <si>
    <t>2.</t>
  </si>
  <si>
    <t>2.1.</t>
  </si>
  <si>
    <t>2.1.1.</t>
  </si>
  <si>
    <t>Закупка товаров, работ и услуг для обеспечения государственных (муниципальных) нужд</t>
  </si>
  <si>
    <t>600 00 00100</t>
  </si>
  <si>
    <t xml:space="preserve">600 00 00101 </t>
  </si>
  <si>
    <t>600 00 00103</t>
  </si>
  <si>
    <t>600 00 00104</t>
  </si>
  <si>
    <t>600 00 00200</t>
  </si>
  <si>
    <t>600 00 00202</t>
  </si>
  <si>
    <t>600 00 00203</t>
  </si>
  <si>
    <t>600 00 00300</t>
  </si>
  <si>
    <t>600 00 00301</t>
  </si>
  <si>
    <t>600 00 00303</t>
  </si>
  <si>
    <t>600 00 00304</t>
  </si>
  <si>
    <t>600 00 00400</t>
  </si>
  <si>
    <t>600 00 00401</t>
  </si>
  <si>
    <t>070 00 00100</t>
  </si>
  <si>
    <t>002 00 00302</t>
  </si>
  <si>
    <t>002 00 00400</t>
  </si>
  <si>
    <t>457 00 00100</t>
  </si>
  <si>
    <t>487 00 00100</t>
  </si>
  <si>
    <t>505 00 00100</t>
  </si>
  <si>
    <t>428 00 00100</t>
  </si>
  <si>
    <t>092 00 00200</t>
  </si>
  <si>
    <t>Участие в реализации мер по профилактике дорожно-транспортного травматизма на территории муниципального образования</t>
  </si>
  <si>
    <t>791 00 00100</t>
  </si>
  <si>
    <t>441 00 00100</t>
  </si>
  <si>
    <t>442 00 00200</t>
  </si>
  <si>
    <t>443 00 00300</t>
  </si>
  <si>
    <t>792 00 00200</t>
  </si>
  <si>
    <t>793 00 00300</t>
  </si>
  <si>
    <t>Расходы на содержание и обеспечение деятельности муниципального казенного учреждения</t>
  </si>
  <si>
    <t>092 00 00400</t>
  </si>
  <si>
    <t>002 00 00601</t>
  </si>
  <si>
    <t>1.1.1.</t>
  </si>
  <si>
    <t>002 00 G0100</t>
  </si>
  <si>
    <t>002 00 G0850</t>
  </si>
  <si>
    <t>511 00 G0860</t>
  </si>
  <si>
    <t>511 00 G0870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</si>
  <si>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</si>
  <si>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</si>
  <si>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</si>
  <si>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 по выплате денежных средств на вознаграждение приемным родителям за счет субвенций из бюджета Санкт-Петербурга</t>
  </si>
  <si>
    <t>Уборка территорий муниципального образования</t>
  </si>
  <si>
    <t>0709</t>
  </si>
  <si>
    <t>Другие вопросы в области образования</t>
  </si>
  <si>
    <t>Организация работ по компенсационному озеленению</t>
  </si>
  <si>
    <t>600 00 00302</t>
  </si>
  <si>
    <t>505 00 00200</t>
  </si>
  <si>
    <t>Расходы по выплате пенсии за выслугу лет лицам, замещавшим должности муниципальной службы</t>
  </si>
  <si>
    <t>Участие в формах, установленных законодательством Санкт-Петербурга, в мероприятиях  по профилактике незаконного потребления наркотических средств и психотропных веществ, новых потенциально опасных психоактивных веществ,  наркомании в Санкт-Петербурге</t>
  </si>
  <si>
    <t>Участие в профилактике терроризма и экстремизма, а также минимизации и (или) ликвидации последствий их проявлений на территории муниципального образования в форме и порядке, установленных федеральным законодательством и законодательством Санкт-Петербурга</t>
  </si>
  <si>
    <t>НАЦИОНАЛЬНАЯ ЭКОНОМИКА</t>
  </si>
  <si>
    <t>0400</t>
  </si>
  <si>
    <t>Общеэкономические вопросы</t>
  </si>
  <si>
    <t>0401</t>
  </si>
  <si>
    <t>Временное трудоустройство несовершеннолетних в возрасте от 14 до 18 лет в свободное от учебы время</t>
  </si>
  <si>
    <t>510 00 00100</t>
  </si>
  <si>
    <t>Озеленение  территорий зеленых насаждений общего пользования местного значения</t>
  </si>
  <si>
    <t>Содержание территорий зеленых насаждений общего пользования местного значения, ремонт расположенных на них объектов зеленых насаждений, защита зеленых насаждений</t>
  </si>
  <si>
    <t>Проведение санитарных рубок, удаление аварийных, больных деревьев и кустарников в отношении зеленых насаждений общего пользования местного значения</t>
  </si>
  <si>
    <t>794 00 00400</t>
  </si>
  <si>
    <t>Участие  в деятельности  по профилактике правонарушений  в Санкт-Петербурге в формах, установленных законодательством Санкт-Петербурга</t>
  </si>
  <si>
    <t>3.1.2.</t>
  </si>
  <si>
    <t>3.1.3.</t>
  </si>
  <si>
    <t>3.1.4.</t>
  </si>
  <si>
    <t>4.2.</t>
  </si>
  <si>
    <t>5.1.2.</t>
  </si>
  <si>
    <t>5.1.3.</t>
  </si>
  <si>
    <t>6.1.2.</t>
  </si>
  <si>
    <t>6.2.</t>
  </si>
  <si>
    <t>6.2.1.</t>
  </si>
  <si>
    <t>6.2.2.</t>
  </si>
  <si>
    <t>8.</t>
  </si>
  <si>
    <t>8.1.</t>
  </si>
  <si>
    <t>8.1.1.</t>
  </si>
  <si>
    <t>ИТОГО  РАСХОДОВ</t>
  </si>
  <si>
    <t>Проведение работ по военно-патриотическому воспитанию граждан</t>
  </si>
  <si>
    <t>431 00 00100</t>
  </si>
  <si>
    <t>4.2.1.</t>
  </si>
  <si>
    <t>4.2.2.</t>
  </si>
  <si>
    <t>4.2.3.</t>
  </si>
  <si>
    <t>4.2.4.</t>
  </si>
  <si>
    <t>4.2.5.</t>
  </si>
  <si>
    <t>600 00 00201</t>
  </si>
  <si>
    <t>Оборудование контейнерных площадок на дворовых территориях</t>
  </si>
  <si>
    <t>РАСПРЕДЕЛЕНИЕ БЮДЖЕТНЫХ АССИГНОВАНИЙ МЕСТНОГО БЮДЖЕТА ВНУТРИГОРОДСКОГО МУНИЦИПАЛЬНОГО ОБРАЗОВАНИЯ САНКТ-ПЕТЕРБУРГА  МУНИЦИПАЛЬНЫЙ ОКРУГ ОСТРОВ ДЕКАБРИСТОВ НА 2018 ГОД.</t>
  </si>
  <si>
    <t>1.2.2.</t>
  </si>
  <si>
    <t>1.2.3.</t>
  </si>
  <si>
    <t>1.4.</t>
  </si>
  <si>
    <t>1.4.1.</t>
  </si>
  <si>
    <t>Приложение 3</t>
  </si>
  <si>
    <t>1.1.3.</t>
  </si>
  <si>
    <t>1001</t>
  </si>
  <si>
    <t>Пенсионное обеспечение</t>
  </si>
  <si>
    <t>к    Решению МС МО Остров Декабристов от  11.12.2017   №32/2017    "Об утверждении  местного бюджета внутригородского муниципального образования Санкт-Петербурга муниципальный округ Остров Декабристов на 2018 год"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</si>
</sst>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sz val="8"/>
      <color indexed="60"/>
      <name val="Arial"/>
      <family val="2"/>
    </font>
    <font>
      <sz val="8"/>
      <color indexed="60"/>
      <name val="Arial Cyr"/>
      <family val="0"/>
    </font>
    <font>
      <sz val="8"/>
      <color indexed="12"/>
      <name val="Arial"/>
      <family val="2"/>
    </font>
    <font>
      <sz val="8"/>
      <color indexed="12"/>
      <name val="Arial Cyr"/>
      <family val="0"/>
    </font>
    <font>
      <b/>
      <sz val="8"/>
      <color indexed="12"/>
      <name val="Arial"/>
      <family val="2"/>
    </font>
    <font>
      <b/>
      <sz val="8"/>
      <color indexed="12"/>
      <name val="Arial Cyr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7"/>
      <name val="Arial Cyr"/>
      <family val="0"/>
    </font>
    <font>
      <b/>
      <sz val="9"/>
      <name val="Arial"/>
      <family val="2"/>
    </font>
    <font>
      <b/>
      <sz val="8"/>
      <color indexed="60"/>
      <name val="Arial"/>
      <family val="2"/>
    </font>
    <font>
      <b/>
      <sz val="8"/>
      <color indexed="6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2" fontId="3" fillId="0" borderId="10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0" fontId="2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top" wrapText="1" readingOrder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textRotation="90" wrapText="1"/>
    </xf>
    <xf numFmtId="0" fontId="17" fillId="0" borderId="10" xfId="0" applyFont="1" applyBorder="1" applyAlignment="1">
      <alignment horizontal="center" vertical="center" textRotation="90" wrapText="1"/>
    </xf>
    <xf numFmtId="0" fontId="16" fillId="0" borderId="10" xfId="0" applyFont="1" applyBorder="1" applyAlignment="1">
      <alignment/>
    </xf>
    <xf numFmtId="172" fontId="5" fillId="0" borderId="10" xfId="0" applyNumberFormat="1" applyFont="1" applyBorder="1" applyAlignment="1">
      <alignment/>
    </xf>
    <xf numFmtId="2" fontId="19" fillId="0" borderId="10" xfId="0" applyNumberFormat="1" applyFont="1" applyBorder="1" applyAlignment="1">
      <alignment/>
    </xf>
    <xf numFmtId="172" fontId="20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0" fontId="14" fillId="0" borderId="10" xfId="0" applyFont="1" applyBorder="1" applyAlignment="1">
      <alignment/>
    </xf>
    <xf numFmtId="172" fontId="7" fillId="0" borderId="10" xfId="0" applyNumberFormat="1" applyFont="1" applyBorder="1" applyAlignment="1">
      <alignment/>
    </xf>
    <xf numFmtId="49" fontId="14" fillId="0" borderId="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172" fontId="5" fillId="0" borderId="11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172" fontId="9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49" fontId="14" fillId="0" borderId="10" xfId="0" applyNumberFormat="1" applyFont="1" applyBorder="1" applyAlignment="1">
      <alignment/>
    </xf>
    <xf numFmtId="16" fontId="16" fillId="0" borderId="10" xfId="0" applyNumberFormat="1" applyFont="1" applyBorder="1" applyAlignment="1">
      <alignment/>
    </xf>
    <xf numFmtId="172" fontId="11" fillId="0" borderId="10" xfId="0" applyNumberFormat="1" applyFont="1" applyBorder="1" applyAlignment="1">
      <alignment/>
    </xf>
    <xf numFmtId="16" fontId="14" fillId="0" borderId="1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0" fontId="15" fillId="0" borderId="10" xfId="0" applyFont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54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55" fillId="0" borderId="10" xfId="0" applyFont="1" applyBorder="1" applyAlignment="1">
      <alignment wrapText="1"/>
    </xf>
    <xf numFmtId="0" fontId="54" fillId="0" borderId="10" xfId="0" applyFont="1" applyFill="1" applyBorder="1" applyAlignment="1">
      <alignment wrapText="1"/>
    </xf>
    <xf numFmtId="49" fontId="1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172" fontId="12" fillId="0" borderId="1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center"/>
    </xf>
    <xf numFmtId="172" fontId="12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172" fontId="13" fillId="0" borderId="10" xfId="0" applyNumberFormat="1" applyFont="1" applyBorder="1" applyAlignment="1">
      <alignment/>
    </xf>
    <xf numFmtId="49" fontId="54" fillId="0" borderId="10" xfId="0" applyNumberFormat="1" applyFont="1" applyBorder="1" applyAlignment="1">
      <alignment horizontal="center"/>
    </xf>
    <xf numFmtId="172" fontId="54" fillId="0" borderId="10" xfId="0" applyNumberFormat="1" applyFont="1" applyBorder="1" applyAlignment="1">
      <alignment/>
    </xf>
    <xf numFmtId="49" fontId="12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55" fillId="0" borderId="10" xfId="0" applyNumberFormat="1" applyFont="1" applyBorder="1" applyAlignment="1">
      <alignment horizontal="center"/>
    </xf>
    <xf numFmtId="172" fontId="55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2" fontId="0" fillId="0" borderId="0" xfId="0" applyNumberFormat="1" applyAlignment="1">
      <alignment/>
    </xf>
    <xf numFmtId="16" fontId="14" fillId="0" borderId="10" xfId="0" applyNumberFormat="1" applyFont="1" applyBorder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18" fillId="0" borderId="0" xfId="0" applyFont="1" applyFill="1" applyBorder="1" applyAlignment="1">
      <alignment horizontal="left" wrapText="1"/>
    </xf>
    <xf numFmtId="0" fontId="18" fillId="0" borderId="0" xfId="0" applyFont="1" applyBorder="1" applyAlignment="1">
      <alignment horizontal="left"/>
    </xf>
    <xf numFmtId="0" fontId="13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2"/>
  <sheetViews>
    <sheetView tabSelected="1" zoomScalePageLayoutView="0" workbookViewId="0" topLeftCell="A1">
      <selection activeCell="A4" sqref="A4:F4"/>
    </sheetView>
  </sheetViews>
  <sheetFormatPr defaultColWidth="9.00390625" defaultRowHeight="12.75"/>
  <cols>
    <col min="1" max="1" width="5.00390625" style="13" customWidth="1"/>
    <col min="2" max="2" width="69.00390625" style="13" customWidth="1"/>
    <col min="3" max="3" width="7.875" style="13" customWidth="1"/>
    <col min="4" max="4" width="11.75390625" style="13" customWidth="1"/>
    <col min="5" max="5" width="7.125" style="13" customWidth="1"/>
    <col min="6" max="6" width="9.625" style="13" customWidth="1"/>
    <col min="7" max="10" width="6.50390625" style="13" hidden="1" customWidth="1"/>
    <col min="11" max="11" width="6.875" style="0" hidden="1" customWidth="1"/>
    <col min="12" max="13" width="0.12890625" style="0" hidden="1" customWidth="1"/>
    <col min="14" max="14" width="6.625" style="0" hidden="1" customWidth="1"/>
  </cols>
  <sheetData>
    <row r="1" spans="1:10" s="7" customFormat="1" ht="9.75">
      <c r="A1" s="75" t="s">
        <v>190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7" customFormat="1" ht="1.5" customHeight="1">
      <c r="A2" s="1"/>
      <c r="B2" s="1"/>
      <c r="C2" s="8"/>
      <c r="D2" s="8"/>
      <c r="E2" s="8"/>
      <c r="F2" s="1"/>
      <c r="G2" s="1"/>
      <c r="H2" s="1"/>
      <c r="I2" s="1"/>
      <c r="J2" s="1"/>
    </row>
    <row r="3" spans="1:10" s="7" customFormat="1" ht="15" customHeight="1">
      <c r="A3" s="76"/>
      <c r="B3" s="77"/>
      <c r="C3" s="77"/>
      <c r="D3" s="77"/>
      <c r="E3" s="77"/>
      <c r="F3" s="77"/>
      <c r="G3" s="77"/>
      <c r="H3" s="77"/>
      <c r="I3" s="77"/>
      <c r="J3" s="77"/>
    </row>
    <row r="4" spans="1:15" s="4" customFormat="1" ht="35.25" customHeight="1">
      <c r="A4" s="78" t="s">
        <v>194</v>
      </c>
      <c r="B4" s="78"/>
      <c r="C4" s="79"/>
      <c r="D4" s="79"/>
      <c r="E4" s="79"/>
      <c r="F4" s="79"/>
      <c r="G4" s="5"/>
      <c r="H4" s="6"/>
      <c r="I4" s="6"/>
      <c r="J4" s="6"/>
      <c r="K4" s="6"/>
      <c r="L4" s="6"/>
      <c r="M4" s="6"/>
      <c r="N4" s="6"/>
      <c r="O4" s="6"/>
    </row>
    <row r="5" spans="1:10" s="7" customFormat="1" ht="11.25" customHeight="1">
      <c r="A5" s="9"/>
      <c r="B5" s="10"/>
      <c r="C5" s="11"/>
      <c r="D5" s="11"/>
      <c r="E5" s="11"/>
      <c r="F5" s="11"/>
      <c r="G5" s="11"/>
      <c r="H5" s="11"/>
      <c r="I5" s="11"/>
      <c r="J5" s="11"/>
    </row>
    <row r="6" spans="1:15" s="7" customFormat="1" ht="22.5" customHeight="1">
      <c r="A6" s="72" t="s">
        <v>185</v>
      </c>
      <c r="B6" s="73"/>
      <c r="C6" s="73"/>
      <c r="D6" s="73"/>
      <c r="E6" s="73"/>
      <c r="F6" s="73"/>
      <c r="G6" s="74"/>
      <c r="H6" s="74"/>
      <c r="I6" s="74"/>
      <c r="J6" s="74"/>
      <c r="K6" s="74"/>
      <c r="L6" s="74"/>
      <c r="M6" s="74"/>
      <c r="N6" s="74"/>
      <c r="O6" s="74"/>
    </row>
    <row r="7" spans="1:10" ht="12.75">
      <c r="A7" s="12"/>
      <c r="C7" s="14"/>
      <c r="D7" s="14"/>
      <c r="E7" s="14"/>
      <c r="F7" s="1"/>
      <c r="G7" s="1"/>
      <c r="H7" s="1"/>
      <c r="I7" s="1"/>
      <c r="J7" s="1"/>
    </row>
    <row r="8" spans="1:14" ht="61.5" customHeight="1">
      <c r="A8" s="15" t="s">
        <v>4</v>
      </c>
      <c r="B8" s="15" t="s">
        <v>5</v>
      </c>
      <c r="C8" s="16" t="s">
        <v>6</v>
      </c>
      <c r="D8" s="16" t="s">
        <v>7</v>
      </c>
      <c r="E8" s="16" t="s">
        <v>90</v>
      </c>
      <c r="F8" s="17" t="s">
        <v>8</v>
      </c>
      <c r="G8" s="18" t="s">
        <v>0</v>
      </c>
      <c r="H8" s="18" t="s">
        <v>9</v>
      </c>
      <c r="I8" s="18" t="s">
        <v>10</v>
      </c>
      <c r="J8" s="18" t="s">
        <v>11</v>
      </c>
      <c r="K8" s="19" t="s">
        <v>1</v>
      </c>
      <c r="L8" s="19" t="s">
        <v>12</v>
      </c>
      <c r="M8" s="19" t="s">
        <v>2</v>
      </c>
      <c r="N8" s="19" t="s">
        <v>3</v>
      </c>
    </row>
    <row r="9" spans="1:14" ht="16.5" customHeight="1">
      <c r="A9" s="20" t="s">
        <v>13</v>
      </c>
      <c r="B9" s="44" t="s">
        <v>14</v>
      </c>
      <c r="C9" s="51" t="s">
        <v>15</v>
      </c>
      <c r="D9" s="51"/>
      <c r="E9" s="51"/>
      <c r="F9" s="52">
        <f>F10+F18+F28+F31</f>
        <v>32325.499999999996</v>
      </c>
      <c r="G9" s="3">
        <f>SUM(G18:G31)</f>
        <v>261.59999999999997</v>
      </c>
      <c r="H9" s="3">
        <f>SUM(H18:H31)</f>
        <v>46.89999999999998</v>
      </c>
      <c r="I9" s="3">
        <f>SUM(I18:I31)</f>
        <v>91.39999999999998</v>
      </c>
      <c r="J9" s="3">
        <f>SUM(J18:J31)</f>
        <v>91.39999999999998</v>
      </c>
      <c r="K9" s="21" t="e">
        <f>#REF!+#REF!</f>
        <v>#REF!</v>
      </c>
      <c r="L9" s="21" t="e">
        <f>#REF!+#REF!</f>
        <v>#REF!</v>
      </c>
      <c r="M9" s="21" t="e">
        <f>#REF!+#REF!</f>
        <v>#REF!</v>
      </c>
      <c r="N9" s="21" t="e">
        <f>#REF!+#REF!</f>
        <v>#REF!</v>
      </c>
    </row>
    <row r="10" spans="1:14" ht="23.25" customHeight="1">
      <c r="A10" s="20" t="s">
        <v>16</v>
      </c>
      <c r="B10" s="2" t="s">
        <v>18</v>
      </c>
      <c r="C10" s="51" t="s">
        <v>19</v>
      </c>
      <c r="D10" s="53"/>
      <c r="E10" s="53"/>
      <c r="F10" s="54">
        <f>F11+F13+F16</f>
        <v>2636.8</v>
      </c>
      <c r="G10" s="3"/>
      <c r="H10" s="3"/>
      <c r="I10" s="3"/>
      <c r="J10" s="3"/>
      <c r="K10" s="21"/>
      <c r="L10" s="21"/>
      <c r="M10" s="21"/>
      <c r="N10" s="30"/>
    </row>
    <row r="11" spans="1:14" ht="16.5" customHeight="1">
      <c r="A11" s="25" t="s">
        <v>133</v>
      </c>
      <c r="B11" s="44" t="s">
        <v>79</v>
      </c>
      <c r="C11" s="53" t="s">
        <v>19</v>
      </c>
      <c r="D11" s="53" t="s">
        <v>116</v>
      </c>
      <c r="E11" s="53"/>
      <c r="F11" s="56">
        <f>F12</f>
        <v>124.80000000000001</v>
      </c>
      <c r="G11" s="3"/>
      <c r="H11" s="3"/>
      <c r="I11" s="3"/>
      <c r="J11" s="3"/>
      <c r="K11" s="21"/>
      <c r="L11" s="21"/>
      <c r="M11" s="21"/>
      <c r="N11" s="30"/>
    </row>
    <row r="12" spans="1:14" ht="31.5" customHeight="1">
      <c r="A12" s="25"/>
      <c r="B12" s="44" t="s">
        <v>83</v>
      </c>
      <c r="C12" s="53" t="s">
        <v>19</v>
      </c>
      <c r="D12" s="53" t="s">
        <v>116</v>
      </c>
      <c r="E12" s="53" t="s">
        <v>84</v>
      </c>
      <c r="F12" s="56">
        <f>140.4-15.6</f>
        <v>124.80000000000001</v>
      </c>
      <c r="G12" s="3"/>
      <c r="H12" s="3"/>
      <c r="I12" s="3"/>
      <c r="J12" s="3"/>
      <c r="K12" s="21"/>
      <c r="L12" s="21"/>
      <c r="M12" s="21"/>
      <c r="N12" s="30"/>
    </row>
    <row r="13" spans="1:14" ht="16.5" customHeight="1">
      <c r="A13" s="25" t="s">
        <v>92</v>
      </c>
      <c r="B13" s="44" t="s">
        <v>21</v>
      </c>
      <c r="C13" s="53" t="s">
        <v>19</v>
      </c>
      <c r="D13" s="53" t="s">
        <v>117</v>
      </c>
      <c r="E13" s="53"/>
      <c r="F13" s="56">
        <f>F14+F15</f>
        <v>2428</v>
      </c>
      <c r="G13" s="3"/>
      <c r="H13" s="3"/>
      <c r="I13" s="3"/>
      <c r="J13" s="3"/>
      <c r="K13" s="21"/>
      <c r="L13" s="21"/>
      <c r="M13" s="21"/>
      <c r="N13" s="30"/>
    </row>
    <row r="14" spans="1:14" ht="32.25" customHeight="1">
      <c r="A14" s="25"/>
      <c r="B14" s="44" t="s">
        <v>83</v>
      </c>
      <c r="C14" s="53" t="s">
        <v>19</v>
      </c>
      <c r="D14" s="53" t="s">
        <v>117</v>
      </c>
      <c r="E14" s="53" t="s">
        <v>84</v>
      </c>
      <c r="F14" s="56">
        <v>1472.6</v>
      </c>
      <c r="G14" s="3"/>
      <c r="H14" s="3"/>
      <c r="I14" s="3"/>
      <c r="J14" s="3"/>
      <c r="K14" s="21"/>
      <c r="L14" s="21"/>
      <c r="M14" s="21"/>
      <c r="N14" s="30"/>
    </row>
    <row r="15" spans="1:14" ht="16.5" customHeight="1">
      <c r="A15" s="25"/>
      <c r="B15" s="44" t="s">
        <v>101</v>
      </c>
      <c r="C15" s="53" t="s">
        <v>19</v>
      </c>
      <c r="D15" s="53" t="s">
        <v>117</v>
      </c>
      <c r="E15" s="53" t="s">
        <v>85</v>
      </c>
      <c r="F15" s="56">
        <v>955.4</v>
      </c>
      <c r="G15" s="3"/>
      <c r="H15" s="3"/>
      <c r="I15" s="3"/>
      <c r="J15" s="3"/>
      <c r="K15" s="21"/>
      <c r="L15" s="21"/>
      <c r="M15" s="21"/>
      <c r="N15" s="30"/>
    </row>
    <row r="16" spans="1:14" ht="24.75" customHeight="1">
      <c r="A16" s="25" t="s">
        <v>191</v>
      </c>
      <c r="B16" s="44" t="s">
        <v>71</v>
      </c>
      <c r="C16" s="53" t="s">
        <v>19</v>
      </c>
      <c r="D16" s="50" t="s">
        <v>122</v>
      </c>
      <c r="E16" s="53"/>
      <c r="F16" s="56">
        <f>F17</f>
        <v>84</v>
      </c>
      <c r="G16" s="3"/>
      <c r="H16" s="3"/>
      <c r="I16" s="3"/>
      <c r="J16" s="3"/>
      <c r="K16" s="21"/>
      <c r="L16" s="21"/>
      <c r="M16" s="21"/>
      <c r="N16" s="30"/>
    </row>
    <row r="17" spans="1:14" ht="16.5" customHeight="1">
      <c r="A17" s="25"/>
      <c r="B17" s="44" t="s">
        <v>88</v>
      </c>
      <c r="C17" s="53" t="s">
        <v>19</v>
      </c>
      <c r="D17" s="50" t="s">
        <v>122</v>
      </c>
      <c r="E17" s="53" t="s">
        <v>89</v>
      </c>
      <c r="F17" s="56">
        <v>84</v>
      </c>
      <c r="G17" s="3"/>
      <c r="H17" s="3"/>
      <c r="I17" s="3"/>
      <c r="J17" s="3"/>
      <c r="K17" s="21"/>
      <c r="L17" s="21"/>
      <c r="M17" s="21"/>
      <c r="N17" s="30"/>
    </row>
    <row r="18" spans="1:17" ht="36" customHeight="1">
      <c r="A18" s="20" t="s">
        <v>17</v>
      </c>
      <c r="B18" s="2" t="s">
        <v>23</v>
      </c>
      <c r="C18" s="51" t="s">
        <v>24</v>
      </c>
      <c r="D18" s="53"/>
      <c r="E18" s="53"/>
      <c r="F18" s="54">
        <f>F19+F23+F25</f>
        <v>19083.699999999997</v>
      </c>
      <c r="G18" s="28">
        <v>65.7</v>
      </c>
      <c r="H18" s="28">
        <v>0</v>
      </c>
      <c r="I18" s="28">
        <v>0</v>
      </c>
      <c r="J18" s="28">
        <v>0</v>
      </c>
      <c r="K18" s="21" t="e">
        <f>#REF!+#REF!+#REF!+#REF!</f>
        <v>#REF!</v>
      </c>
      <c r="L18" s="21" t="e">
        <f>#REF!+#REF!+#REF!+#REF!</f>
        <v>#REF!</v>
      </c>
      <c r="M18" s="21" t="e">
        <f>#REF!+#REF!+#REF!+#REF!</f>
        <v>#REF!</v>
      </c>
      <c r="N18" s="30" t="e">
        <f>#REF!+#REF!+#REF!+#REF!</f>
        <v>#REF!</v>
      </c>
      <c r="O18" s="27"/>
      <c r="P18" s="27"/>
      <c r="Q18" s="27"/>
    </row>
    <row r="19" spans="1:14" ht="21.75" customHeight="1">
      <c r="A19" s="25" t="s">
        <v>20</v>
      </c>
      <c r="B19" s="44" t="s">
        <v>25</v>
      </c>
      <c r="C19" s="50" t="s">
        <v>24</v>
      </c>
      <c r="D19" s="50" t="s">
        <v>132</v>
      </c>
      <c r="E19" s="55"/>
      <c r="F19" s="56">
        <f>F20+F21+F22</f>
        <v>15633.8</v>
      </c>
      <c r="G19" s="24"/>
      <c r="H19" s="24"/>
      <c r="I19" s="24"/>
      <c r="J19" s="24"/>
      <c r="K19" s="26"/>
      <c r="L19" s="26"/>
      <c r="M19" s="26"/>
      <c r="N19" s="26"/>
    </row>
    <row r="20" spans="1:14" ht="30.75" customHeight="1">
      <c r="A20" s="25"/>
      <c r="B20" s="44" t="s">
        <v>83</v>
      </c>
      <c r="C20" s="50" t="s">
        <v>24</v>
      </c>
      <c r="D20" s="50" t="s">
        <v>132</v>
      </c>
      <c r="E20" s="53" t="s">
        <v>84</v>
      </c>
      <c r="F20" s="56">
        <v>13156.9</v>
      </c>
      <c r="G20" s="28"/>
      <c r="H20" s="28"/>
      <c r="I20" s="28"/>
      <c r="J20" s="28"/>
      <c r="K20" s="29" t="e">
        <f>#REF!+#REF!</f>
        <v>#REF!</v>
      </c>
      <c r="L20" s="29" t="e">
        <f>#REF!+#REF!</f>
        <v>#REF!</v>
      </c>
      <c r="M20" s="29" t="e">
        <f>#REF!+#REF!</f>
        <v>#REF!</v>
      </c>
      <c r="N20" s="29" t="e">
        <f>#REF!+#REF!</f>
        <v>#REF!</v>
      </c>
    </row>
    <row r="21" spans="1:14" ht="18" customHeight="1">
      <c r="A21" s="25"/>
      <c r="B21" s="44" t="s">
        <v>101</v>
      </c>
      <c r="C21" s="50" t="s">
        <v>24</v>
      </c>
      <c r="D21" s="50" t="s">
        <v>132</v>
      </c>
      <c r="E21" s="50" t="s">
        <v>85</v>
      </c>
      <c r="F21" s="56">
        <v>2464.6</v>
      </c>
      <c r="G21" s="28"/>
      <c r="H21" s="28"/>
      <c r="I21" s="28"/>
      <c r="J21" s="28"/>
      <c r="K21" s="29"/>
      <c r="L21" s="29"/>
      <c r="M21" s="29"/>
      <c r="N21" s="29"/>
    </row>
    <row r="22" spans="1:14" ht="14.25" customHeight="1">
      <c r="A22" s="25"/>
      <c r="B22" s="44" t="s">
        <v>88</v>
      </c>
      <c r="C22" s="50" t="s">
        <v>24</v>
      </c>
      <c r="D22" s="50" t="s">
        <v>132</v>
      </c>
      <c r="E22" s="50" t="s">
        <v>89</v>
      </c>
      <c r="F22" s="56">
        <v>12.3</v>
      </c>
      <c r="G22" s="28"/>
      <c r="H22" s="28"/>
      <c r="I22" s="28"/>
      <c r="J22" s="28"/>
      <c r="K22" s="29"/>
      <c r="L22" s="29"/>
      <c r="M22" s="29"/>
      <c r="N22" s="29"/>
    </row>
    <row r="23" spans="1:14" ht="22.5" customHeight="1">
      <c r="A23" s="25" t="s">
        <v>186</v>
      </c>
      <c r="B23" s="45" t="s">
        <v>139</v>
      </c>
      <c r="C23" s="57" t="s">
        <v>24</v>
      </c>
      <c r="D23" s="57" t="s">
        <v>134</v>
      </c>
      <c r="E23" s="57"/>
      <c r="F23" s="58">
        <f>F24</f>
        <v>6.9</v>
      </c>
      <c r="G23" s="28"/>
      <c r="H23" s="28"/>
      <c r="I23" s="28"/>
      <c r="J23" s="28"/>
      <c r="K23" s="29"/>
      <c r="L23" s="29"/>
      <c r="M23" s="29"/>
      <c r="N23" s="29"/>
    </row>
    <row r="24" spans="1:14" ht="17.25" customHeight="1">
      <c r="A24" s="25"/>
      <c r="B24" s="44" t="s">
        <v>101</v>
      </c>
      <c r="C24" s="57" t="s">
        <v>24</v>
      </c>
      <c r="D24" s="57" t="s">
        <v>134</v>
      </c>
      <c r="E24" s="57" t="s">
        <v>85</v>
      </c>
      <c r="F24" s="58">
        <v>6.9</v>
      </c>
      <c r="G24" s="28"/>
      <c r="H24" s="28"/>
      <c r="I24" s="28"/>
      <c r="J24" s="28"/>
      <c r="K24" s="29"/>
      <c r="L24" s="29"/>
      <c r="M24" s="29"/>
      <c r="N24" s="29"/>
    </row>
    <row r="25" spans="1:14" ht="23.25" customHeight="1">
      <c r="A25" s="25" t="s">
        <v>187</v>
      </c>
      <c r="B25" s="45" t="s">
        <v>138</v>
      </c>
      <c r="C25" s="57" t="s">
        <v>24</v>
      </c>
      <c r="D25" s="57" t="s">
        <v>135</v>
      </c>
      <c r="E25" s="57"/>
      <c r="F25" s="58">
        <f>F26+F27</f>
        <v>3443</v>
      </c>
      <c r="G25" s="28"/>
      <c r="H25" s="28"/>
      <c r="I25" s="28"/>
      <c r="J25" s="28"/>
      <c r="K25" s="29"/>
      <c r="L25" s="29"/>
      <c r="M25" s="29"/>
      <c r="N25" s="29"/>
    </row>
    <row r="26" spans="1:14" ht="36" customHeight="1">
      <c r="A26" s="25"/>
      <c r="B26" s="45" t="s">
        <v>83</v>
      </c>
      <c r="C26" s="57" t="s">
        <v>24</v>
      </c>
      <c r="D26" s="57" t="s">
        <v>135</v>
      </c>
      <c r="E26" s="57" t="s">
        <v>84</v>
      </c>
      <c r="F26" s="58">
        <v>3190.6</v>
      </c>
      <c r="G26" s="28"/>
      <c r="H26" s="28"/>
      <c r="I26" s="28"/>
      <c r="J26" s="28"/>
      <c r="K26" s="29"/>
      <c r="L26" s="29"/>
      <c r="M26" s="29"/>
      <c r="N26" s="29"/>
    </row>
    <row r="27" spans="1:14" ht="16.5" customHeight="1">
      <c r="A27" s="25"/>
      <c r="B27" s="44" t="s">
        <v>101</v>
      </c>
      <c r="C27" s="57" t="s">
        <v>24</v>
      </c>
      <c r="D27" s="57" t="s">
        <v>135</v>
      </c>
      <c r="E27" s="57" t="s">
        <v>85</v>
      </c>
      <c r="F27" s="58">
        <v>252.4</v>
      </c>
      <c r="G27" s="28"/>
      <c r="H27" s="28"/>
      <c r="I27" s="28"/>
      <c r="J27" s="28"/>
      <c r="K27" s="29"/>
      <c r="L27" s="29"/>
      <c r="M27" s="29"/>
      <c r="N27" s="29"/>
    </row>
    <row r="28" spans="1:14" ht="15.75" customHeight="1">
      <c r="A28" s="20" t="s">
        <v>22</v>
      </c>
      <c r="B28" s="2" t="s">
        <v>26</v>
      </c>
      <c r="C28" s="59" t="s">
        <v>27</v>
      </c>
      <c r="D28" s="55"/>
      <c r="E28" s="55"/>
      <c r="F28" s="54">
        <f>F29</f>
        <v>100</v>
      </c>
      <c r="G28" s="22"/>
      <c r="H28" s="22"/>
      <c r="I28" s="22"/>
      <c r="J28" s="22"/>
      <c r="K28" s="23">
        <f aca="true" t="shared" si="0" ref="K28:N29">K29</f>
        <v>0</v>
      </c>
      <c r="L28" s="23">
        <f t="shared" si="0"/>
        <v>0</v>
      </c>
      <c r="M28" s="23">
        <f t="shared" si="0"/>
        <v>0</v>
      </c>
      <c r="N28" s="23">
        <f t="shared" si="0"/>
        <v>40</v>
      </c>
    </row>
    <row r="29" spans="1:14" ht="15.75" customHeight="1">
      <c r="A29" s="25" t="s">
        <v>80</v>
      </c>
      <c r="B29" s="44" t="s">
        <v>91</v>
      </c>
      <c r="C29" s="53" t="s">
        <v>27</v>
      </c>
      <c r="D29" s="53" t="s">
        <v>115</v>
      </c>
      <c r="E29" s="53"/>
      <c r="F29" s="56">
        <f>F30</f>
        <v>100</v>
      </c>
      <c r="G29" s="28"/>
      <c r="H29" s="28"/>
      <c r="I29" s="28"/>
      <c r="J29" s="28"/>
      <c r="K29" s="29">
        <f t="shared" si="0"/>
        <v>0</v>
      </c>
      <c r="L29" s="29">
        <f t="shared" si="0"/>
        <v>0</v>
      </c>
      <c r="M29" s="29">
        <f t="shared" si="0"/>
        <v>0</v>
      </c>
      <c r="N29" s="29">
        <f t="shared" si="0"/>
        <v>40</v>
      </c>
    </row>
    <row r="30" spans="1:14" ht="15" customHeight="1">
      <c r="A30" s="25"/>
      <c r="B30" s="44" t="s">
        <v>88</v>
      </c>
      <c r="C30" s="53" t="s">
        <v>27</v>
      </c>
      <c r="D30" s="53" t="s">
        <v>115</v>
      </c>
      <c r="E30" s="53" t="s">
        <v>89</v>
      </c>
      <c r="F30" s="56">
        <v>100</v>
      </c>
      <c r="G30" s="28"/>
      <c r="H30" s="28"/>
      <c r="I30" s="28"/>
      <c r="J30" s="28"/>
      <c r="K30" s="29">
        <f>40-40</f>
        <v>0</v>
      </c>
      <c r="L30" s="29">
        <f>0+40-40</f>
        <v>0</v>
      </c>
      <c r="M30" s="29">
        <f>0+40-40</f>
        <v>0</v>
      </c>
      <c r="N30" s="29">
        <f>0+40</f>
        <v>40</v>
      </c>
    </row>
    <row r="31" spans="1:14" ht="16.5" customHeight="1">
      <c r="A31" s="20" t="s">
        <v>188</v>
      </c>
      <c r="B31" s="2" t="s">
        <v>28</v>
      </c>
      <c r="C31" s="59" t="s">
        <v>29</v>
      </c>
      <c r="D31" s="55"/>
      <c r="E31" s="55"/>
      <c r="F31" s="54">
        <f>F32</f>
        <v>10505</v>
      </c>
      <c r="G31" s="33">
        <f>259.5+21.4-12-73</f>
        <v>195.89999999999998</v>
      </c>
      <c r="H31" s="33">
        <f>339.5+21.4-15-111-55-73-60</f>
        <v>46.89999999999998</v>
      </c>
      <c r="I31" s="33">
        <f>589.5+21.4-30-350-6.5-73-60</f>
        <v>91.39999999999998</v>
      </c>
      <c r="J31" s="33">
        <f>424.5+21.4-115-6.5-100-73-60</f>
        <v>91.39999999999998</v>
      </c>
      <c r="K31" s="23" t="e">
        <f>#REF!+#REF!+#REF!</f>
        <v>#REF!</v>
      </c>
      <c r="L31" s="23" t="e">
        <f>#REF!+#REF!+#REF!</f>
        <v>#REF!</v>
      </c>
      <c r="M31" s="23" t="e">
        <f>#REF!+#REF!+#REF!</f>
        <v>#REF!</v>
      </c>
      <c r="N31" s="23" t="e">
        <f>#REF!+#REF!+#REF!</f>
        <v>#REF!</v>
      </c>
    </row>
    <row r="32" spans="1:14" ht="15" customHeight="1">
      <c r="A32" s="25" t="s">
        <v>189</v>
      </c>
      <c r="B32" s="44" t="s">
        <v>130</v>
      </c>
      <c r="C32" s="53" t="s">
        <v>29</v>
      </c>
      <c r="D32" s="50" t="s">
        <v>131</v>
      </c>
      <c r="E32" s="53"/>
      <c r="F32" s="56">
        <f>F33+F34+F35</f>
        <v>10505</v>
      </c>
      <c r="G32" s="34"/>
      <c r="H32" s="34"/>
      <c r="I32" s="34"/>
      <c r="J32" s="34"/>
      <c r="K32" s="29"/>
      <c r="L32" s="29"/>
      <c r="M32" s="29"/>
      <c r="N32" s="29"/>
    </row>
    <row r="33" spans="1:14" ht="30.75">
      <c r="A33" s="25"/>
      <c r="B33" s="44" t="s">
        <v>83</v>
      </c>
      <c r="C33" s="53" t="s">
        <v>29</v>
      </c>
      <c r="D33" s="50" t="s">
        <v>131</v>
      </c>
      <c r="E33" s="53" t="s">
        <v>84</v>
      </c>
      <c r="F33" s="56">
        <v>8847.9</v>
      </c>
      <c r="G33" s="34"/>
      <c r="H33" s="34"/>
      <c r="I33" s="34"/>
      <c r="J33" s="34"/>
      <c r="K33" s="29"/>
      <c r="L33" s="29"/>
      <c r="M33" s="29"/>
      <c r="N33" s="29"/>
    </row>
    <row r="34" spans="1:14" ht="14.25" customHeight="1">
      <c r="A34" s="25"/>
      <c r="B34" s="44" t="s">
        <v>101</v>
      </c>
      <c r="C34" s="53" t="s">
        <v>29</v>
      </c>
      <c r="D34" s="50" t="s">
        <v>131</v>
      </c>
      <c r="E34" s="53" t="s">
        <v>85</v>
      </c>
      <c r="F34" s="56">
        <v>1643.5</v>
      </c>
      <c r="G34" s="34"/>
      <c r="H34" s="34"/>
      <c r="I34" s="34"/>
      <c r="J34" s="34"/>
      <c r="K34" s="29"/>
      <c r="L34" s="29"/>
      <c r="M34" s="29"/>
      <c r="N34" s="29"/>
    </row>
    <row r="35" spans="1:14" ht="14.25" customHeight="1">
      <c r="A35" s="25"/>
      <c r="B35" s="44" t="s">
        <v>88</v>
      </c>
      <c r="C35" s="53" t="s">
        <v>29</v>
      </c>
      <c r="D35" s="50" t="s">
        <v>131</v>
      </c>
      <c r="E35" s="53" t="s">
        <v>89</v>
      </c>
      <c r="F35" s="56">
        <v>13.6</v>
      </c>
      <c r="G35" s="34"/>
      <c r="H35" s="34"/>
      <c r="I35" s="34"/>
      <c r="J35" s="34"/>
      <c r="K35" s="29"/>
      <c r="L35" s="29"/>
      <c r="M35" s="29"/>
      <c r="N35" s="29"/>
    </row>
    <row r="36" spans="1:14" ht="14.25" customHeight="1">
      <c r="A36" s="20" t="s">
        <v>98</v>
      </c>
      <c r="B36" s="44" t="s">
        <v>151</v>
      </c>
      <c r="C36" s="51" t="s">
        <v>152</v>
      </c>
      <c r="D36" s="53"/>
      <c r="E36" s="53"/>
      <c r="F36" s="54">
        <f>F37</f>
        <v>208.4</v>
      </c>
      <c r="G36" s="34"/>
      <c r="H36" s="34"/>
      <c r="I36" s="34"/>
      <c r="J36" s="34"/>
      <c r="K36" s="29"/>
      <c r="L36" s="29"/>
      <c r="M36" s="29"/>
      <c r="N36" s="29"/>
    </row>
    <row r="37" spans="1:14" ht="15.75" customHeight="1">
      <c r="A37" s="20" t="s">
        <v>99</v>
      </c>
      <c r="B37" s="2" t="s">
        <v>153</v>
      </c>
      <c r="C37" s="51" t="s">
        <v>154</v>
      </c>
      <c r="D37" s="53"/>
      <c r="E37" s="53"/>
      <c r="F37" s="54">
        <f>F38</f>
        <v>208.4</v>
      </c>
      <c r="G37" s="34"/>
      <c r="H37" s="34"/>
      <c r="I37" s="34"/>
      <c r="J37" s="34"/>
      <c r="K37" s="29"/>
      <c r="L37" s="29"/>
      <c r="M37" s="29"/>
      <c r="N37" s="29"/>
    </row>
    <row r="38" spans="1:14" ht="21" customHeight="1">
      <c r="A38" s="25" t="s">
        <v>100</v>
      </c>
      <c r="B38" s="46" t="s">
        <v>155</v>
      </c>
      <c r="C38" s="53" t="s">
        <v>154</v>
      </c>
      <c r="D38" s="53" t="s">
        <v>156</v>
      </c>
      <c r="E38" s="53"/>
      <c r="F38" s="56">
        <f>F39</f>
        <v>208.4</v>
      </c>
      <c r="G38" s="34"/>
      <c r="H38" s="34"/>
      <c r="I38" s="34"/>
      <c r="J38" s="34"/>
      <c r="K38" s="29"/>
      <c r="L38" s="29"/>
      <c r="M38" s="29"/>
      <c r="N38" s="29"/>
    </row>
    <row r="39" spans="1:14" ht="14.25" customHeight="1">
      <c r="A39" s="25"/>
      <c r="B39" s="44" t="s">
        <v>101</v>
      </c>
      <c r="C39" s="53" t="s">
        <v>154</v>
      </c>
      <c r="D39" s="53" t="s">
        <v>156</v>
      </c>
      <c r="E39" s="53" t="s">
        <v>85</v>
      </c>
      <c r="F39" s="56">
        <v>208.4</v>
      </c>
      <c r="G39" s="34"/>
      <c r="H39" s="34"/>
      <c r="I39" s="34"/>
      <c r="J39" s="34"/>
      <c r="K39" s="29"/>
      <c r="L39" s="29"/>
      <c r="M39" s="29"/>
      <c r="N39" s="29"/>
    </row>
    <row r="40" spans="1:14" ht="15" customHeight="1">
      <c r="A40" s="20" t="s">
        <v>30</v>
      </c>
      <c r="B40" s="44" t="s">
        <v>31</v>
      </c>
      <c r="C40" s="51" t="s">
        <v>32</v>
      </c>
      <c r="D40" s="51"/>
      <c r="E40" s="51"/>
      <c r="F40" s="54">
        <f>F41</f>
        <v>46586.8</v>
      </c>
      <c r="G40" s="3">
        <f>SUM(G41:G44)</f>
        <v>0</v>
      </c>
      <c r="H40" s="3">
        <f>SUM(H41:H44)</f>
        <v>4532.02</v>
      </c>
      <c r="I40" s="3">
        <f>SUM(I41:I44)</f>
        <v>4435</v>
      </c>
      <c r="J40" s="3">
        <f>SUM(J41:J44)</f>
        <v>1285</v>
      </c>
      <c r="K40" s="21" t="e">
        <f>#REF!+K41+#REF!</f>
        <v>#REF!</v>
      </c>
      <c r="L40" s="21" t="e">
        <f>#REF!+L41+#REF!</f>
        <v>#REF!</v>
      </c>
      <c r="M40" s="21" t="e">
        <f>#REF!+M41+#REF!</f>
        <v>#REF!</v>
      </c>
      <c r="N40" s="21" t="e">
        <f>#REF!+N41+#REF!</f>
        <v>#REF!</v>
      </c>
    </row>
    <row r="41" spans="1:14" ht="16.5" customHeight="1">
      <c r="A41" s="20" t="s">
        <v>33</v>
      </c>
      <c r="B41" s="2" t="s">
        <v>34</v>
      </c>
      <c r="C41" s="59" t="s">
        <v>35</v>
      </c>
      <c r="D41" s="55"/>
      <c r="E41" s="55"/>
      <c r="F41" s="54">
        <f>F42+F49+F56+F65</f>
        <v>46586.8</v>
      </c>
      <c r="G41" s="24">
        <f>10-10</f>
        <v>0</v>
      </c>
      <c r="H41" s="24">
        <f>3260+250+15+85+30+100+336.67+355.35+100</f>
        <v>4532.02</v>
      </c>
      <c r="I41" s="24">
        <f>1705+30+10+350+60+30+1200+250+800</f>
        <v>4435</v>
      </c>
      <c r="J41" s="24">
        <f>60+85+1140</f>
        <v>1285</v>
      </c>
      <c r="K41" s="23" t="e">
        <f>SUM(K43,K45,#REF!,#REF!,K49,K56,K61,#REF!,#REF!,#REF!,#REF!,#REF!)</f>
        <v>#REF!</v>
      </c>
      <c r="L41" s="23" t="e">
        <f>SUM(L43,L45,#REF!,#REF!,L49,L56,L61,#REF!,#REF!,#REF!,#REF!,#REF!)</f>
        <v>#REF!</v>
      </c>
      <c r="M41" s="23" t="e">
        <f>SUM(M43,M45,#REF!,#REF!,M49,M56,M61,#REF!,#REF!,#REF!,#REF!,#REF!)</f>
        <v>#REF!</v>
      </c>
      <c r="N41" s="23" t="e">
        <f>SUM(N43,N45,#REF!,#REF!,N49,N56,N61,#REF!,#REF!,#REF!,#REF!,#REF!)</f>
        <v>#REF!</v>
      </c>
    </row>
    <row r="42" spans="1:14" ht="15.75" customHeight="1">
      <c r="A42" s="25" t="s">
        <v>81</v>
      </c>
      <c r="B42" s="44" t="s">
        <v>36</v>
      </c>
      <c r="C42" s="50" t="s">
        <v>35</v>
      </c>
      <c r="D42" s="50" t="s">
        <v>102</v>
      </c>
      <c r="E42" s="55"/>
      <c r="F42" s="56">
        <f>F43+F45+F47</f>
        <v>12834.2</v>
      </c>
      <c r="G42" s="24"/>
      <c r="H42" s="24"/>
      <c r="I42" s="24"/>
      <c r="J42" s="24"/>
      <c r="K42" s="23"/>
      <c r="L42" s="23"/>
      <c r="M42" s="23"/>
      <c r="N42" s="23"/>
    </row>
    <row r="43" spans="1:14" ht="21">
      <c r="A43" s="25"/>
      <c r="B43" s="44" t="s">
        <v>37</v>
      </c>
      <c r="C43" s="50" t="s">
        <v>35</v>
      </c>
      <c r="D43" s="50" t="s">
        <v>103</v>
      </c>
      <c r="E43" s="55"/>
      <c r="F43" s="56">
        <f>F44</f>
        <v>11421.7</v>
      </c>
      <c r="G43" s="24"/>
      <c r="H43" s="24"/>
      <c r="I43" s="24"/>
      <c r="J43" s="24"/>
      <c r="K43" s="26" t="e">
        <f>K44</f>
        <v>#REF!</v>
      </c>
      <c r="L43" s="26" t="e">
        <f>L44</f>
        <v>#REF!</v>
      </c>
      <c r="M43" s="26" t="e">
        <f>M44</f>
        <v>#REF!</v>
      </c>
      <c r="N43" s="26" t="e">
        <f>N44</f>
        <v>#REF!</v>
      </c>
    </row>
    <row r="44" spans="1:14" ht="12.75">
      <c r="A44" s="25"/>
      <c r="B44" s="44" t="s">
        <v>101</v>
      </c>
      <c r="C44" s="50" t="s">
        <v>35</v>
      </c>
      <c r="D44" s="50" t="s">
        <v>103</v>
      </c>
      <c r="E44" s="50" t="s">
        <v>85</v>
      </c>
      <c r="F44" s="56">
        <v>11421.7</v>
      </c>
      <c r="G44" s="28"/>
      <c r="H44" s="28"/>
      <c r="I44" s="28"/>
      <c r="J44" s="28"/>
      <c r="K44" s="29" t="e">
        <f>#REF!</f>
        <v>#REF!</v>
      </c>
      <c r="L44" s="29" t="e">
        <f>#REF!</f>
        <v>#REF!</v>
      </c>
      <c r="M44" s="29" t="e">
        <f>#REF!</f>
        <v>#REF!</v>
      </c>
      <c r="N44" s="29" t="e">
        <f>#REF!</f>
        <v>#REF!</v>
      </c>
    </row>
    <row r="45" spans="1:14" ht="12.75">
      <c r="A45" s="25"/>
      <c r="B45" s="44" t="s">
        <v>38</v>
      </c>
      <c r="C45" s="50" t="s">
        <v>35</v>
      </c>
      <c r="D45" s="50" t="s">
        <v>104</v>
      </c>
      <c r="E45" s="55"/>
      <c r="F45" s="56">
        <f>F46</f>
        <v>1156.4</v>
      </c>
      <c r="G45" s="24"/>
      <c r="H45" s="24"/>
      <c r="I45" s="24"/>
      <c r="J45" s="24"/>
      <c r="K45" s="26" t="e">
        <f>K46</f>
        <v>#REF!</v>
      </c>
      <c r="L45" s="26" t="e">
        <f>L46</f>
        <v>#REF!</v>
      </c>
      <c r="M45" s="26" t="e">
        <f>M46</f>
        <v>#REF!</v>
      </c>
      <c r="N45" s="26" t="e">
        <f>N46</f>
        <v>#REF!</v>
      </c>
    </row>
    <row r="46" spans="1:14" ht="12.75">
      <c r="A46" s="25"/>
      <c r="B46" s="44" t="s">
        <v>101</v>
      </c>
      <c r="C46" s="53" t="s">
        <v>35</v>
      </c>
      <c r="D46" s="50" t="s">
        <v>104</v>
      </c>
      <c r="E46" s="53" t="s">
        <v>85</v>
      </c>
      <c r="F46" s="56">
        <v>1156.4</v>
      </c>
      <c r="G46" s="28"/>
      <c r="H46" s="28"/>
      <c r="I46" s="28"/>
      <c r="J46" s="28"/>
      <c r="K46" s="29" t="e">
        <f>#REF!</f>
        <v>#REF!</v>
      </c>
      <c r="L46" s="29" t="e">
        <f>#REF!</f>
        <v>#REF!</v>
      </c>
      <c r="M46" s="29" t="e">
        <f>#REF!</f>
        <v>#REF!</v>
      </c>
      <c r="N46" s="29" t="e">
        <f>#REF!</f>
        <v>#REF!</v>
      </c>
    </row>
    <row r="47" spans="1:14" ht="21">
      <c r="A47" s="25"/>
      <c r="B47" s="46" t="s">
        <v>72</v>
      </c>
      <c r="C47" s="53" t="s">
        <v>35</v>
      </c>
      <c r="D47" s="50" t="s">
        <v>105</v>
      </c>
      <c r="E47" s="53"/>
      <c r="F47" s="56">
        <f>F48</f>
        <v>256.1</v>
      </c>
      <c r="G47" s="28"/>
      <c r="H47" s="28"/>
      <c r="I47" s="28"/>
      <c r="J47" s="28"/>
      <c r="K47" s="29"/>
      <c r="L47" s="29"/>
      <c r="M47" s="29"/>
      <c r="N47" s="29"/>
    </row>
    <row r="48" spans="1:14" ht="12.75">
      <c r="A48" s="25"/>
      <c r="B48" s="44" t="s">
        <v>101</v>
      </c>
      <c r="C48" s="53" t="s">
        <v>35</v>
      </c>
      <c r="D48" s="50" t="s">
        <v>105</v>
      </c>
      <c r="E48" s="53" t="s">
        <v>85</v>
      </c>
      <c r="F48" s="56">
        <v>256.1</v>
      </c>
      <c r="G48" s="28"/>
      <c r="H48" s="28"/>
      <c r="I48" s="28"/>
      <c r="J48" s="28"/>
      <c r="K48" s="29"/>
      <c r="L48" s="29"/>
      <c r="M48" s="29"/>
      <c r="N48" s="29"/>
    </row>
    <row r="49" spans="1:14" ht="21">
      <c r="A49" s="25" t="s">
        <v>162</v>
      </c>
      <c r="B49" s="44" t="s">
        <v>73</v>
      </c>
      <c r="C49" s="50" t="s">
        <v>35</v>
      </c>
      <c r="D49" s="50" t="s">
        <v>106</v>
      </c>
      <c r="E49" s="55"/>
      <c r="F49" s="56">
        <f>F52+F54+F50</f>
        <v>11350</v>
      </c>
      <c r="G49" s="24"/>
      <c r="H49" s="24"/>
      <c r="I49" s="24"/>
      <c r="J49" s="24"/>
      <c r="K49" s="26" t="e">
        <f>K53</f>
        <v>#REF!</v>
      </c>
      <c r="L49" s="26" t="e">
        <f>L53</f>
        <v>#REF!</v>
      </c>
      <c r="M49" s="26" t="e">
        <f>M53</f>
        <v>#REF!</v>
      </c>
      <c r="N49" s="26" t="e">
        <f>N53</f>
        <v>#REF!</v>
      </c>
    </row>
    <row r="50" spans="1:14" ht="12.75">
      <c r="A50" s="25"/>
      <c r="B50" s="44" t="s">
        <v>184</v>
      </c>
      <c r="C50" s="53" t="s">
        <v>35</v>
      </c>
      <c r="D50" s="50" t="s">
        <v>183</v>
      </c>
      <c r="E50" s="55"/>
      <c r="F50" s="56">
        <f>F51</f>
        <v>700</v>
      </c>
      <c r="G50" s="24"/>
      <c r="H50" s="24"/>
      <c r="I50" s="24"/>
      <c r="J50" s="24"/>
      <c r="K50" s="26"/>
      <c r="L50" s="26"/>
      <c r="M50" s="26"/>
      <c r="N50" s="26"/>
    </row>
    <row r="51" spans="1:14" ht="12.75">
      <c r="A51" s="25"/>
      <c r="B51" s="44" t="s">
        <v>101</v>
      </c>
      <c r="C51" s="53" t="s">
        <v>35</v>
      </c>
      <c r="D51" s="50" t="s">
        <v>183</v>
      </c>
      <c r="E51" s="53" t="s">
        <v>85</v>
      </c>
      <c r="F51" s="56">
        <v>700</v>
      </c>
      <c r="G51" s="24"/>
      <c r="H51" s="24"/>
      <c r="I51" s="24"/>
      <c r="J51" s="24"/>
      <c r="K51" s="26"/>
      <c r="L51" s="26"/>
      <c r="M51" s="26"/>
      <c r="N51" s="26"/>
    </row>
    <row r="52" spans="1:14" ht="12.75">
      <c r="A52" s="25"/>
      <c r="B52" s="44" t="s">
        <v>74</v>
      </c>
      <c r="C52" s="50" t="s">
        <v>35</v>
      </c>
      <c r="D52" s="50" t="s">
        <v>107</v>
      </c>
      <c r="E52" s="55"/>
      <c r="F52" s="56">
        <f>F53</f>
        <v>650</v>
      </c>
      <c r="G52" s="24"/>
      <c r="H52" s="24"/>
      <c r="I52" s="24"/>
      <c r="J52" s="24"/>
      <c r="K52" s="26"/>
      <c r="L52" s="26"/>
      <c r="M52" s="26"/>
      <c r="N52" s="26"/>
    </row>
    <row r="53" spans="1:14" ht="12.75">
      <c r="A53" s="25"/>
      <c r="B53" s="44" t="s">
        <v>101</v>
      </c>
      <c r="C53" s="53" t="s">
        <v>35</v>
      </c>
      <c r="D53" s="50" t="s">
        <v>107</v>
      </c>
      <c r="E53" s="53" t="s">
        <v>85</v>
      </c>
      <c r="F53" s="56">
        <v>650</v>
      </c>
      <c r="G53" s="28"/>
      <c r="H53" s="28"/>
      <c r="I53" s="28"/>
      <c r="J53" s="28"/>
      <c r="K53" s="29" t="e">
        <f>#REF!</f>
        <v>#REF!</v>
      </c>
      <c r="L53" s="29" t="e">
        <f>#REF!</f>
        <v>#REF!</v>
      </c>
      <c r="M53" s="29" t="e">
        <f>#REF!</f>
        <v>#REF!</v>
      </c>
      <c r="N53" s="29" t="e">
        <f>#REF!</f>
        <v>#REF!</v>
      </c>
    </row>
    <row r="54" spans="1:14" ht="12.75">
      <c r="A54" s="25"/>
      <c r="B54" s="44" t="s">
        <v>142</v>
      </c>
      <c r="C54" s="50" t="s">
        <v>35</v>
      </c>
      <c r="D54" s="50" t="s">
        <v>108</v>
      </c>
      <c r="E54" s="55"/>
      <c r="F54" s="56">
        <f>F55</f>
        <v>10000</v>
      </c>
      <c r="G54" s="28"/>
      <c r="H54" s="28"/>
      <c r="I54" s="28"/>
      <c r="J54" s="28"/>
      <c r="K54" s="29"/>
      <c r="L54" s="29"/>
      <c r="M54" s="29"/>
      <c r="N54" s="29"/>
    </row>
    <row r="55" spans="1:14" ht="12.75">
      <c r="A55" s="25"/>
      <c r="B55" s="44" t="s">
        <v>101</v>
      </c>
      <c r="C55" s="53" t="s">
        <v>35</v>
      </c>
      <c r="D55" s="50" t="s">
        <v>108</v>
      </c>
      <c r="E55" s="53" t="s">
        <v>85</v>
      </c>
      <c r="F55" s="56">
        <v>10000</v>
      </c>
      <c r="G55" s="28"/>
      <c r="H55" s="28"/>
      <c r="I55" s="28"/>
      <c r="J55" s="28"/>
      <c r="K55" s="29"/>
      <c r="L55" s="29"/>
      <c r="M55" s="29"/>
      <c r="N55" s="29"/>
    </row>
    <row r="56" spans="1:14" ht="12.75">
      <c r="A56" s="25" t="s">
        <v>163</v>
      </c>
      <c r="B56" s="44" t="s">
        <v>39</v>
      </c>
      <c r="C56" s="50" t="s">
        <v>35</v>
      </c>
      <c r="D56" s="50" t="s">
        <v>109</v>
      </c>
      <c r="E56" s="55"/>
      <c r="F56" s="56">
        <f>F57+F61+F63+F59</f>
        <v>5125.8</v>
      </c>
      <c r="G56" s="24"/>
      <c r="H56" s="24"/>
      <c r="I56" s="24"/>
      <c r="J56" s="24"/>
      <c r="K56" s="26" t="e">
        <f>K58</f>
        <v>#REF!</v>
      </c>
      <c r="L56" s="26" t="e">
        <f>L58</f>
        <v>#REF!</v>
      </c>
      <c r="M56" s="26" t="e">
        <f>M58</f>
        <v>#REF!</v>
      </c>
      <c r="N56" s="26" t="e">
        <f>N58</f>
        <v>#REF!</v>
      </c>
    </row>
    <row r="57" spans="1:14" ht="12.75">
      <c r="A57" s="25"/>
      <c r="B57" s="45" t="s">
        <v>157</v>
      </c>
      <c r="C57" s="50" t="s">
        <v>35</v>
      </c>
      <c r="D57" s="50" t="s">
        <v>110</v>
      </c>
      <c r="E57" s="55"/>
      <c r="F57" s="56">
        <f>F58</f>
        <v>305.3</v>
      </c>
      <c r="G57" s="24"/>
      <c r="H57" s="24"/>
      <c r="I57" s="24"/>
      <c r="J57" s="24"/>
      <c r="K57" s="26"/>
      <c r="L57" s="26"/>
      <c r="M57" s="26"/>
      <c r="N57" s="26"/>
    </row>
    <row r="58" spans="1:14" ht="12.75">
      <c r="A58" s="25"/>
      <c r="B58" s="44" t="s">
        <v>101</v>
      </c>
      <c r="C58" s="53" t="s">
        <v>35</v>
      </c>
      <c r="D58" s="50" t="s">
        <v>110</v>
      </c>
      <c r="E58" s="53" t="s">
        <v>85</v>
      </c>
      <c r="F58" s="56">
        <v>305.3</v>
      </c>
      <c r="G58" s="28"/>
      <c r="H58" s="28"/>
      <c r="I58" s="28"/>
      <c r="J58" s="28"/>
      <c r="K58" s="29" t="e">
        <f>#REF!</f>
        <v>#REF!</v>
      </c>
      <c r="L58" s="29" t="e">
        <f>#REF!</f>
        <v>#REF!</v>
      </c>
      <c r="M58" s="29" t="e">
        <f>#REF!</f>
        <v>#REF!</v>
      </c>
      <c r="N58" s="29" t="e">
        <f>#REF!</f>
        <v>#REF!</v>
      </c>
    </row>
    <row r="59" spans="1:14" ht="12.75">
      <c r="A59" s="25"/>
      <c r="B59" s="44" t="s">
        <v>145</v>
      </c>
      <c r="C59" s="53" t="s">
        <v>35</v>
      </c>
      <c r="D59" s="50" t="s">
        <v>146</v>
      </c>
      <c r="E59" s="53"/>
      <c r="F59" s="56">
        <f>F60</f>
        <v>30</v>
      </c>
      <c r="G59" s="28"/>
      <c r="H59" s="28"/>
      <c r="I59" s="28"/>
      <c r="J59" s="28"/>
      <c r="K59" s="29"/>
      <c r="L59" s="29"/>
      <c r="M59" s="29"/>
      <c r="N59" s="29"/>
    </row>
    <row r="60" spans="1:14" ht="12.75">
      <c r="A60" s="25"/>
      <c r="B60" s="44" t="s">
        <v>101</v>
      </c>
      <c r="C60" s="53" t="s">
        <v>35</v>
      </c>
      <c r="D60" s="50" t="s">
        <v>146</v>
      </c>
      <c r="E60" s="53" t="s">
        <v>85</v>
      </c>
      <c r="F60" s="56">
        <v>30</v>
      </c>
      <c r="G60" s="28"/>
      <c r="H60" s="28"/>
      <c r="I60" s="28"/>
      <c r="J60" s="28"/>
      <c r="K60" s="29"/>
      <c r="L60" s="29"/>
      <c r="M60" s="29"/>
      <c r="N60" s="29"/>
    </row>
    <row r="61" spans="1:14" ht="21">
      <c r="A61" s="25"/>
      <c r="B61" s="45" t="s">
        <v>158</v>
      </c>
      <c r="C61" s="50" t="s">
        <v>35</v>
      </c>
      <c r="D61" s="50" t="s">
        <v>111</v>
      </c>
      <c r="E61" s="55"/>
      <c r="F61" s="56">
        <f>F62</f>
        <v>1790.5</v>
      </c>
      <c r="G61" s="24"/>
      <c r="H61" s="24"/>
      <c r="I61" s="24"/>
      <c r="J61" s="24"/>
      <c r="K61" s="26" t="e">
        <f>K62</f>
        <v>#REF!</v>
      </c>
      <c r="L61" s="26" t="e">
        <f>L62</f>
        <v>#REF!</v>
      </c>
      <c r="M61" s="26" t="e">
        <f>M62</f>
        <v>#REF!</v>
      </c>
      <c r="N61" s="26" t="e">
        <f>N62</f>
        <v>#REF!</v>
      </c>
    </row>
    <row r="62" spans="1:14" ht="12.75">
      <c r="A62" s="25"/>
      <c r="B62" s="44" t="s">
        <v>101</v>
      </c>
      <c r="C62" s="53" t="s">
        <v>35</v>
      </c>
      <c r="D62" s="50" t="s">
        <v>111</v>
      </c>
      <c r="E62" s="53" t="s">
        <v>85</v>
      </c>
      <c r="F62" s="56">
        <v>1790.5</v>
      </c>
      <c r="G62" s="28"/>
      <c r="H62" s="28"/>
      <c r="I62" s="28"/>
      <c r="J62" s="28"/>
      <c r="K62" s="29" t="e">
        <f>#REF!</f>
        <v>#REF!</v>
      </c>
      <c r="L62" s="29" t="e">
        <f>#REF!</f>
        <v>#REF!</v>
      </c>
      <c r="M62" s="29" t="e">
        <f>#REF!</f>
        <v>#REF!</v>
      </c>
      <c r="N62" s="29" t="e">
        <f>#REF!</f>
        <v>#REF!</v>
      </c>
    </row>
    <row r="63" spans="1:14" ht="21">
      <c r="A63" s="25"/>
      <c r="B63" s="45" t="s">
        <v>159</v>
      </c>
      <c r="C63" s="53" t="s">
        <v>35</v>
      </c>
      <c r="D63" s="50" t="s">
        <v>112</v>
      </c>
      <c r="E63" s="53"/>
      <c r="F63" s="56">
        <f>F64</f>
        <v>3000</v>
      </c>
      <c r="G63" s="28"/>
      <c r="H63" s="28"/>
      <c r="I63" s="28"/>
      <c r="J63" s="28"/>
      <c r="K63" s="29"/>
      <c r="L63" s="29"/>
      <c r="M63" s="29"/>
      <c r="N63" s="29"/>
    </row>
    <row r="64" spans="1:14" ht="12.75">
      <c r="A64" s="25"/>
      <c r="B64" s="45" t="s">
        <v>101</v>
      </c>
      <c r="C64" s="53" t="s">
        <v>35</v>
      </c>
      <c r="D64" s="50" t="s">
        <v>112</v>
      </c>
      <c r="E64" s="53" t="s">
        <v>85</v>
      </c>
      <c r="F64" s="56">
        <v>3000</v>
      </c>
      <c r="G64" s="28"/>
      <c r="H64" s="28"/>
      <c r="I64" s="28"/>
      <c r="J64" s="28"/>
      <c r="K64" s="29"/>
      <c r="L64" s="29"/>
      <c r="M64" s="29"/>
      <c r="N64" s="29"/>
    </row>
    <row r="65" spans="1:14" ht="12.75">
      <c r="A65" s="25" t="s">
        <v>164</v>
      </c>
      <c r="B65" s="44" t="s">
        <v>75</v>
      </c>
      <c r="C65" s="53" t="s">
        <v>35</v>
      </c>
      <c r="D65" s="50" t="s">
        <v>113</v>
      </c>
      <c r="E65" s="53"/>
      <c r="F65" s="56">
        <f>F66</f>
        <v>17276.8</v>
      </c>
      <c r="G65" s="28"/>
      <c r="H65" s="28"/>
      <c r="I65" s="28"/>
      <c r="J65" s="28"/>
      <c r="K65" s="29"/>
      <c r="L65" s="29"/>
      <c r="M65" s="29"/>
      <c r="N65" s="29"/>
    </row>
    <row r="66" spans="1:14" ht="12.75">
      <c r="A66" s="25"/>
      <c r="B66" s="44" t="s">
        <v>76</v>
      </c>
      <c r="C66" s="53" t="s">
        <v>35</v>
      </c>
      <c r="D66" s="50" t="s">
        <v>114</v>
      </c>
      <c r="E66" s="53"/>
      <c r="F66" s="56">
        <f>F67</f>
        <v>17276.8</v>
      </c>
      <c r="G66" s="28"/>
      <c r="H66" s="28"/>
      <c r="I66" s="28"/>
      <c r="J66" s="28"/>
      <c r="K66" s="29"/>
      <c r="L66" s="29"/>
      <c r="M66" s="29"/>
      <c r="N66" s="29"/>
    </row>
    <row r="67" spans="1:14" ht="12.75">
      <c r="A67" s="25"/>
      <c r="B67" s="44" t="s">
        <v>101</v>
      </c>
      <c r="C67" s="53" t="s">
        <v>35</v>
      </c>
      <c r="D67" s="50" t="s">
        <v>114</v>
      </c>
      <c r="E67" s="53" t="s">
        <v>85</v>
      </c>
      <c r="F67" s="56">
        <v>17276.8</v>
      </c>
      <c r="G67" s="28"/>
      <c r="H67" s="28"/>
      <c r="I67" s="28"/>
      <c r="J67" s="28"/>
      <c r="K67" s="29"/>
      <c r="L67" s="29"/>
      <c r="M67" s="29"/>
      <c r="N67" s="29"/>
    </row>
    <row r="68" spans="1:14" ht="16.5" customHeight="1">
      <c r="A68" s="35" t="s">
        <v>40</v>
      </c>
      <c r="B68" s="44" t="s">
        <v>41</v>
      </c>
      <c r="C68" s="51" t="s">
        <v>42</v>
      </c>
      <c r="D68" s="51"/>
      <c r="E68" s="51"/>
      <c r="F68" s="54">
        <f>F72+F69</f>
        <v>1124.8000000000002</v>
      </c>
      <c r="G68" s="36">
        <f>SUM(G72:G72)</f>
        <v>40</v>
      </c>
      <c r="H68" s="36">
        <f>SUM(H72:H72)</f>
        <v>250.5</v>
      </c>
      <c r="I68" s="36">
        <f>SUM(I72:I72)</f>
        <v>96.5</v>
      </c>
      <c r="J68" s="36">
        <f>SUM(J72:J72)</f>
        <v>50</v>
      </c>
      <c r="K68" s="21" t="e">
        <f>K72</f>
        <v>#REF!</v>
      </c>
      <c r="L68" s="21" t="e">
        <f>L72</f>
        <v>#REF!</v>
      </c>
      <c r="M68" s="21" t="e">
        <f>M72</f>
        <v>#REF!</v>
      </c>
      <c r="N68" s="21" t="e">
        <f>N72</f>
        <v>#REF!</v>
      </c>
    </row>
    <row r="69" spans="1:14" ht="16.5" customHeight="1">
      <c r="A69" s="20" t="s">
        <v>43</v>
      </c>
      <c r="B69" s="2" t="s">
        <v>78</v>
      </c>
      <c r="C69" s="51" t="s">
        <v>77</v>
      </c>
      <c r="D69" s="51"/>
      <c r="E69" s="51"/>
      <c r="F69" s="54">
        <f>F70</f>
        <v>34</v>
      </c>
      <c r="G69" s="36"/>
      <c r="H69" s="36"/>
      <c r="I69" s="36"/>
      <c r="J69" s="36"/>
      <c r="K69" s="21"/>
      <c r="L69" s="21"/>
      <c r="M69" s="21"/>
      <c r="N69" s="21"/>
    </row>
    <row r="70" spans="1:14" ht="41.25">
      <c r="A70" s="25" t="s">
        <v>44</v>
      </c>
      <c r="B70" s="45" t="s">
        <v>93</v>
      </c>
      <c r="C70" s="53" t="s">
        <v>77</v>
      </c>
      <c r="D70" s="53" t="s">
        <v>121</v>
      </c>
      <c r="E70" s="53"/>
      <c r="F70" s="56">
        <f>F71</f>
        <v>34</v>
      </c>
      <c r="G70" s="36"/>
      <c r="H70" s="36"/>
      <c r="I70" s="36"/>
      <c r="J70" s="36"/>
      <c r="K70" s="21"/>
      <c r="L70" s="21"/>
      <c r="M70" s="21"/>
      <c r="N70" s="21"/>
    </row>
    <row r="71" spans="1:14" ht="16.5" customHeight="1">
      <c r="A71" s="35"/>
      <c r="B71" s="44" t="s">
        <v>101</v>
      </c>
      <c r="C71" s="53" t="s">
        <v>77</v>
      </c>
      <c r="D71" s="53" t="s">
        <v>121</v>
      </c>
      <c r="E71" s="53" t="s">
        <v>85</v>
      </c>
      <c r="F71" s="56">
        <v>34</v>
      </c>
      <c r="G71" s="36"/>
      <c r="H71" s="36"/>
      <c r="I71" s="36"/>
      <c r="J71" s="36"/>
      <c r="K71" s="21"/>
      <c r="L71" s="21"/>
      <c r="M71" s="21"/>
      <c r="N71" s="21"/>
    </row>
    <row r="72" spans="1:14" ht="15.75" customHeight="1">
      <c r="A72" s="20" t="s">
        <v>165</v>
      </c>
      <c r="B72" s="2" t="s">
        <v>144</v>
      </c>
      <c r="C72" s="51" t="s">
        <v>143</v>
      </c>
      <c r="D72" s="53"/>
      <c r="E72" s="53"/>
      <c r="F72" s="54">
        <f>F75+F77+F79+F81+F73</f>
        <v>1090.8000000000002</v>
      </c>
      <c r="G72" s="34">
        <v>40</v>
      </c>
      <c r="H72" s="34">
        <f>164+76.5+10</f>
        <v>250.5</v>
      </c>
      <c r="I72" s="34">
        <f>20+76.5</f>
        <v>96.5</v>
      </c>
      <c r="J72" s="34">
        <v>50</v>
      </c>
      <c r="K72" s="21" t="e">
        <f>#REF!+#REF!+#REF!+#REF!+#REF!</f>
        <v>#REF!</v>
      </c>
      <c r="L72" s="21" t="e">
        <f>#REF!+#REF!+#REF!+#REF!+#REF!</f>
        <v>#REF!</v>
      </c>
      <c r="M72" s="21" t="e">
        <f>#REF!+#REF!+#REF!+#REF!+#REF!</f>
        <v>#REF!</v>
      </c>
      <c r="N72" s="21" t="e">
        <f>#REF!+#REF!+#REF!+#REF!+#REF!</f>
        <v>#REF!</v>
      </c>
    </row>
    <row r="73" spans="1:14" ht="15.75" customHeight="1">
      <c r="A73" s="25" t="s">
        <v>178</v>
      </c>
      <c r="B73" s="45" t="s">
        <v>176</v>
      </c>
      <c r="C73" s="50" t="s">
        <v>143</v>
      </c>
      <c r="D73" s="50" t="s">
        <v>177</v>
      </c>
      <c r="E73" s="55"/>
      <c r="F73" s="54">
        <f>F74</f>
        <v>382.4</v>
      </c>
      <c r="G73" s="34"/>
      <c r="H73" s="34"/>
      <c r="I73" s="34"/>
      <c r="J73" s="34"/>
      <c r="K73" s="21"/>
      <c r="L73" s="21"/>
      <c r="M73" s="21"/>
      <c r="N73" s="21"/>
    </row>
    <row r="74" spans="1:14" ht="15.75" customHeight="1">
      <c r="A74" s="20"/>
      <c r="B74" s="44" t="s">
        <v>101</v>
      </c>
      <c r="C74" s="50" t="s">
        <v>143</v>
      </c>
      <c r="D74" s="50" t="s">
        <v>177</v>
      </c>
      <c r="E74" s="50" t="s">
        <v>85</v>
      </c>
      <c r="F74" s="56">
        <v>382.4</v>
      </c>
      <c r="G74" s="34"/>
      <c r="H74" s="34"/>
      <c r="I74" s="34"/>
      <c r="J74" s="34"/>
      <c r="K74" s="21"/>
      <c r="L74" s="21"/>
      <c r="M74" s="21"/>
      <c r="N74" s="21"/>
    </row>
    <row r="75" spans="1:14" ht="24.75" customHeight="1">
      <c r="A75" s="25" t="s">
        <v>179</v>
      </c>
      <c r="B75" s="44" t="s">
        <v>123</v>
      </c>
      <c r="C75" s="50" t="s">
        <v>143</v>
      </c>
      <c r="D75" s="50" t="s">
        <v>124</v>
      </c>
      <c r="E75" s="50"/>
      <c r="F75" s="56">
        <f>F76</f>
        <v>507.2</v>
      </c>
      <c r="G75" s="24"/>
      <c r="H75" s="24"/>
      <c r="I75" s="24"/>
      <c r="J75" s="24"/>
      <c r="K75" s="26"/>
      <c r="L75" s="26"/>
      <c r="M75" s="26"/>
      <c r="N75" s="26"/>
    </row>
    <row r="76" spans="1:14" ht="15" customHeight="1">
      <c r="A76" s="25"/>
      <c r="B76" s="44" t="s">
        <v>101</v>
      </c>
      <c r="C76" s="50" t="s">
        <v>143</v>
      </c>
      <c r="D76" s="50" t="s">
        <v>124</v>
      </c>
      <c r="E76" s="50" t="s">
        <v>85</v>
      </c>
      <c r="F76" s="56">
        <v>507.2</v>
      </c>
      <c r="G76" s="24"/>
      <c r="H76" s="24"/>
      <c r="I76" s="24"/>
      <c r="J76" s="24"/>
      <c r="K76" s="26"/>
      <c r="L76" s="26"/>
      <c r="M76" s="26"/>
      <c r="N76" s="26"/>
    </row>
    <row r="77" spans="1:14" ht="35.25" customHeight="1">
      <c r="A77" s="25" t="s">
        <v>180</v>
      </c>
      <c r="B77" s="68" t="s">
        <v>150</v>
      </c>
      <c r="C77" s="53" t="s">
        <v>143</v>
      </c>
      <c r="D77" s="50" t="s">
        <v>128</v>
      </c>
      <c r="E77" s="53"/>
      <c r="F77" s="56">
        <f>F78</f>
        <v>90</v>
      </c>
      <c r="G77" s="24"/>
      <c r="H77" s="24"/>
      <c r="I77" s="24"/>
      <c r="J77" s="24"/>
      <c r="K77" s="26"/>
      <c r="L77" s="26"/>
      <c r="M77" s="26"/>
      <c r="N77" s="26"/>
    </row>
    <row r="78" spans="1:14" ht="15" customHeight="1">
      <c r="A78" s="25"/>
      <c r="B78" s="44" t="s">
        <v>101</v>
      </c>
      <c r="C78" s="53" t="s">
        <v>143</v>
      </c>
      <c r="D78" s="50" t="s">
        <v>128</v>
      </c>
      <c r="E78" s="53" t="s">
        <v>85</v>
      </c>
      <c r="F78" s="56">
        <v>90</v>
      </c>
      <c r="G78" s="24"/>
      <c r="H78" s="24"/>
      <c r="I78" s="24"/>
      <c r="J78" s="24"/>
      <c r="K78" s="26"/>
      <c r="L78" s="26"/>
      <c r="M78" s="26"/>
      <c r="N78" s="26"/>
    </row>
    <row r="79" spans="1:14" ht="33" customHeight="1">
      <c r="A79" s="25" t="s">
        <v>181</v>
      </c>
      <c r="B79" s="68" t="s">
        <v>149</v>
      </c>
      <c r="C79" s="53" t="s">
        <v>143</v>
      </c>
      <c r="D79" s="50" t="s">
        <v>129</v>
      </c>
      <c r="E79" s="53"/>
      <c r="F79" s="56">
        <f>F80</f>
        <v>100</v>
      </c>
      <c r="G79" s="24"/>
      <c r="H79" s="24"/>
      <c r="I79" s="24"/>
      <c r="J79" s="24"/>
      <c r="K79" s="26"/>
      <c r="L79" s="26"/>
      <c r="M79" s="26"/>
      <c r="N79" s="26"/>
    </row>
    <row r="80" spans="1:14" ht="15" customHeight="1">
      <c r="A80" s="25"/>
      <c r="B80" s="44" t="s">
        <v>101</v>
      </c>
      <c r="C80" s="53" t="s">
        <v>143</v>
      </c>
      <c r="D80" s="50" t="s">
        <v>129</v>
      </c>
      <c r="E80" s="53" t="s">
        <v>85</v>
      </c>
      <c r="F80" s="56">
        <v>100</v>
      </c>
      <c r="G80" s="24"/>
      <c r="H80" s="24"/>
      <c r="I80" s="24"/>
      <c r="J80" s="24"/>
      <c r="K80" s="26"/>
      <c r="L80" s="26"/>
      <c r="M80" s="26"/>
      <c r="N80" s="26"/>
    </row>
    <row r="81" spans="1:14" ht="21.75" customHeight="1">
      <c r="A81" s="25" t="s">
        <v>182</v>
      </c>
      <c r="B81" s="70" t="s">
        <v>161</v>
      </c>
      <c r="C81" s="53" t="s">
        <v>143</v>
      </c>
      <c r="D81" s="50" t="s">
        <v>160</v>
      </c>
      <c r="E81" s="53"/>
      <c r="F81" s="56">
        <f>F82</f>
        <v>11.2</v>
      </c>
      <c r="G81" s="24"/>
      <c r="H81" s="24"/>
      <c r="I81" s="24"/>
      <c r="J81" s="24"/>
      <c r="K81" s="26"/>
      <c r="L81" s="26"/>
      <c r="M81" s="26"/>
      <c r="N81" s="26"/>
    </row>
    <row r="82" spans="1:14" ht="15" customHeight="1">
      <c r="A82" s="25"/>
      <c r="B82" s="44" t="s">
        <v>101</v>
      </c>
      <c r="C82" s="53" t="s">
        <v>143</v>
      </c>
      <c r="D82" s="50" t="s">
        <v>160</v>
      </c>
      <c r="E82" s="53" t="s">
        <v>85</v>
      </c>
      <c r="F82" s="56">
        <v>11.2</v>
      </c>
      <c r="G82" s="24"/>
      <c r="H82" s="24"/>
      <c r="I82" s="24"/>
      <c r="J82" s="24"/>
      <c r="K82" s="26"/>
      <c r="L82" s="26"/>
      <c r="M82" s="26"/>
      <c r="N82" s="26"/>
    </row>
    <row r="83" spans="1:14" ht="16.5" customHeight="1">
      <c r="A83" s="20" t="s">
        <v>45</v>
      </c>
      <c r="B83" s="44" t="s">
        <v>46</v>
      </c>
      <c r="C83" s="51" t="s">
        <v>47</v>
      </c>
      <c r="D83" s="51"/>
      <c r="E83" s="51"/>
      <c r="F83" s="54">
        <f>F84</f>
        <v>16391.6</v>
      </c>
      <c r="G83" s="3">
        <f>SUM(G84:G88)</f>
        <v>240</v>
      </c>
      <c r="H83" s="3">
        <f>SUM(H84:H88)</f>
        <v>1149.33</v>
      </c>
      <c r="I83" s="3">
        <f>SUM(I84:I88)</f>
        <v>353.33</v>
      </c>
      <c r="J83" s="3">
        <f>SUM(J84:J88)</f>
        <v>308.34000000000003</v>
      </c>
      <c r="K83" s="21" t="e">
        <f>K84+#REF!</f>
        <v>#REF!</v>
      </c>
      <c r="L83" s="21" t="e">
        <f>L84+#REF!</f>
        <v>#REF!</v>
      </c>
      <c r="M83" s="21" t="e">
        <f>M84+#REF!</f>
        <v>#REF!</v>
      </c>
      <c r="N83" s="21" t="e">
        <f>N84+#REF!</f>
        <v>#REF!</v>
      </c>
    </row>
    <row r="84" spans="1:14" ht="15" customHeight="1">
      <c r="A84" s="20" t="s">
        <v>48</v>
      </c>
      <c r="B84" s="2" t="s">
        <v>49</v>
      </c>
      <c r="C84" s="51" t="s">
        <v>50</v>
      </c>
      <c r="D84" s="53"/>
      <c r="E84" s="53"/>
      <c r="F84" s="54">
        <f>F85+F87+F89</f>
        <v>16391.6</v>
      </c>
      <c r="G84" s="28">
        <f>100+100+12+28</f>
        <v>240</v>
      </c>
      <c r="H84" s="28">
        <f>1000+133.33+5+11-272+272</f>
        <v>1149.33</v>
      </c>
      <c r="I84" s="28">
        <f>250+103.33</f>
        <v>353.33</v>
      </c>
      <c r="J84" s="28">
        <f>150+133.34+25</f>
        <v>308.34000000000003</v>
      </c>
      <c r="K84" s="21" t="e">
        <f>SUM(K86,#REF!,#REF!,#REF!,#REF!,#REF!,#REF!,#REF!,#REF!,#REF!,#REF!,#REF!,#REF!,#REF!,#REF!,#REF!,#REF!,K88,#REF!,#REF!,#REF!,#REF!,#REF!)</f>
        <v>#REF!</v>
      </c>
      <c r="L84" s="21" t="e">
        <f>SUM(L86,#REF!,#REF!,#REF!,#REF!,#REF!,#REF!,#REF!,#REF!,#REF!,#REF!,#REF!,#REF!,#REF!,#REF!,#REF!,#REF!,L88,#REF!,#REF!,#REF!,#REF!,#REF!)</f>
        <v>#REF!</v>
      </c>
      <c r="M84" s="21" t="e">
        <f>SUM(M86,#REF!,#REF!,#REF!,#REF!,#REF!,#REF!,#REF!,#REF!,#REF!,#REF!,#REF!,#REF!,#REF!,#REF!,#REF!,#REF!,M88,#REF!,#REF!,#REF!,#REF!,#REF!)</f>
        <v>#REF!</v>
      </c>
      <c r="N84" s="21" t="e">
        <f>SUM(N86,#REF!,#REF!,#REF!,#REF!,#REF!,#REF!,#REF!,#REF!,#REF!,#REF!,#REF!,#REF!,#REF!,#REF!,#REF!,#REF!,N88,#REF!,#REF!,#REF!,#REF!,#REF!)</f>
        <v>#REF!</v>
      </c>
    </row>
    <row r="85" spans="1:14" ht="21.75" customHeight="1">
      <c r="A85" s="25" t="s">
        <v>51</v>
      </c>
      <c r="B85" s="44" t="s">
        <v>52</v>
      </c>
      <c r="C85" s="53" t="s">
        <v>50</v>
      </c>
      <c r="D85" s="53" t="s">
        <v>125</v>
      </c>
      <c r="E85" s="53"/>
      <c r="F85" s="56">
        <f>F86</f>
        <v>10701.1</v>
      </c>
      <c r="G85" s="28"/>
      <c r="H85" s="28"/>
      <c r="I85" s="28"/>
      <c r="J85" s="28"/>
      <c r="K85" s="21"/>
      <c r="L85" s="21"/>
      <c r="M85" s="21"/>
      <c r="N85" s="21"/>
    </row>
    <row r="86" spans="1:14" ht="13.5" customHeight="1">
      <c r="A86" s="25"/>
      <c r="B86" s="44" t="s">
        <v>101</v>
      </c>
      <c r="C86" s="50" t="s">
        <v>50</v>
      </c>
      <c r="D86" s="53" t="s">
        <v>125</v>
      </c>
      <c r="E86" s="50" t="s">
        <v>85</v>
      </c>
      <c r="F86" s="56">
        <f>10555.1+146</f>
        <v>10701.1</v>
      </c>
      <c r="G86" s="24"/>
      <c r="H86" s="24"/>
      <c r="I86" s="24"/>
      <c r="J86" s="24"/>
      <c r="K86" s="26" t="e">
        <f>#REF!+#REF!</f>
        <v>#REF!</v>
      </c>
      <c r="L86" s="26" t="e">
        <f>#REF!+#REF!</f>
        <v>#REF!</v>
      </c>
      <c r="M86" s="26" t="e">
        <f>#REF!+#REF!</f>
        <v>#REF!</v>
      </c>
      <c r="N86" s="26" t="e">
        <f>#REF!+#REF!</f>
        <v>#REF!</v>
      </c>
    </row>
    <row r="87" spans="1:14" ht="23.25" customHeight="1">
      <c r="A87" s="37" t="s">
        <v>166</v>
      </c>
      <c r="B87" s="44" t="s">
        <v>53</v>
      </c>
      <c r="C87" s="53" t="s">
        <v>50</v>
      </c>
      <c r="D87" s="50" t="s">
        <v>126</v>
      </c>
      <c r="E87" s="53"/>
      <c r="F87" s="56">
        <f>F88</f>
        <v>1077.3</v>
      </c>
      <c r="G87" s="28"/>
      <c r="H87" s="28"/>
      <c r="I87" s="28"/>
      <c r="J87" s="28"/>
      <c r="K87" s="29"/>
      <c r="L87" s="29"/>
      <c r="M87" s="29"/>
      <c r="N87" s="29"/>
    </row>
    <row r="88" spans="1:14" ht="16.5" customHeight="1">
      <c r="A88" s="37"/>
      <c r="B88" s="44" t="s">
        <v>101</v>
      </c>
      <c r="C88" s="50" t="s">
        <v>50</v>
      </c>
      <c r="D88" s="50" t="s">
        <v>126</v>
      </c>
      <c r="E88" s="53" t="s">
        <v>85</v>
      </c>
      <c r="F88" s="56">
        <v>1077.3</v>
      </c>
      <c r="G88" s="24"/>
      <c r="H88" s="24"/>
      <c r="I88" s="24"/>
      <c r="J88" s="24"/>
      <c r="K88" s="26" t="e">
        <f>#REF!</f>
        <v>#REF!</v>
      </c>
      <c r="L88" s="26" t="e">
        <f>#REF!</f>
        <v>#REF!</v>
      </c>
      <c r="M88" s="26" t="e">
        <f>#REF!</f>
        <v>#REF!</v>
      </c>
      <c r="N88" s="26" t="e">
        <f>#REF!</f>
        <v>#REF!</v>
      </c>
    </row>
    <row r="89" spans="1:14" ht="18" customHeight="1">
      <c r="A89" s="37" t="s">
        <v>167</v>
      </c>
      <c r="B89" s="44" t="s">
        <v>82</v>
      </c>
      <c r="C89" s="50" t="s">
        <v>50</v>
      </c>
      <c r="D89" s="50" t="s">
        <v>127</v>
      </c>
      <c r="E89" s="53"/>
      <c r="F89" s="56">
        <f>F90</f>
        <v>4613.2</v>
      </c>
      <c r="G89" s="24"/>
      <c r="H89" s="24"/>
      <c r="I89" s="24"/>
      <c r="J89" s="24"/>
      <c r="K89" s="26"/>
      <c r="L89" s="26"/>
      <c r="M89" s="26"/>
      <c r="N89" s="26"/>
    </row>
    <row r="90" spans="1:14" ht="17.25" customHeight="1">
      <c r="A90" s="37"/>
      <c r="B90" s="44" t="s">
        <v>101</v>
      </c>
      <c r="C90" s="50" t="s">
        <v>50</v>
      </c>
      <c r="D90" s="50" t="s">
        <v>127</v>
      </c>
      <c r="E90" s="53" t="s">
        <v>85</v>
      </c>
      <c r="F90" s="56">
        <f>4553.2+60</f>
        <v>4613.2</v>
      </c>
      <c r="G90" s="24"/>
      <c r="H90" s="24"/>
      <c r="I90" s="24"/>
      <c r="J90" s="24"/>
      <c r="K90" s="26"/>
      <c r="L90" s="26"/>
      <c r="M90" s="26"/>
      <c r="N90" s="26"/>
    </row>
    <row r="91" spans="1:14" ht="15.75" customHeight="1">
      <c r="A91" s="35" t="s">
        <v>54</v>
      </c>
      <c r="B91" s="46" t="s">
        <v>55</v>
      </c>
      <c r="C91" s="59" t="s">
        <v>56</v>
      </c>
      <c r="D91" s="59"/>
      <c r="E91" s="59"/>
      <c r="F91" s="54">
        <f>F97+F92</f>
        <v>17086.300000000003</v>
      </c>
      <c r="G91" s="36" t="e">
        <f>SUM(G97,#REF!)</f>
        <v>#REF!</v>
      </c>
      <c r="H91" s="36" t="e">
        <f>SUM(H97,#REF!)</f>
        <v>#REF!</v>
      </c>
      <c r="I91" s="36" t="e">
        <f>SUM(I97,#REF!)</f>
        <v>#REF!</v>
      </c>
      <c r="J91" s="36" t="e">
        <f>SUM(J97,#REF!)</f>
        <v>#REF!</v>
      </c>
      <c r="K91" s="21" t="e">
        <f>SUM(#REF!,K97)</f>
        <v>#REF!</v>
      </c>
      <c r="L91" s="21" t="e">
        <f>SUM(#REF!,L97)</f>
        <v>#REF!</v>
      </c>
      <c r="M91" s="21" t="e">
        <f>SUM(#REF!,M97)</f>
        <v>#REF!</v>
      </c>
      <c r="N91" s="21" t="e">
        <f>SUM(#REF!,N97)</f>
        <v>#REF!</v>
      </c>
    </row>
    <row r="92" spans="1:14" ht="17.25" customHeight="1">
      <c r="A92" s="20" t="s">
        <v>57</v>
      </c>
      <c r="B92" s="47" t="s">
        <v>193</v>
      </c>
      <c r="C92" s="59" t="s">
        <v>192</v>
      </c>
      <c r="D92" s="60"/>
      <c r="E92" s="60"/>
      <c r="F92" s="54">
        <f>F93+F95</f>
        <v>1727.3999999999999</v>
      </c>
      <c r="G92" s="36"/>
      <c r="H92" s="36"/>
      <c r="I92" s="36"/>
      <c r="J92" s="36"/>
      <c r="K92" s="21"/>
      <c r="L92" s="21"/>
      <c r="M92" s="21"/>
      <c r="N92" s="21"/>
    </row>
    <row r="93" spans="1:14" ht="21">
      <c r="A93" s="25" t="s">
        <v>60</v>
      </c>
      <c r="B93" s="46" t="s">
        <v>70</v>
      </c>
      <c r="C93" s="50" t="s">
        <v>192</v>
      </c>
      <c r="D93" s="50" t="s">
        <v>120</v>
      </c>
      <c r="E93" s="59"/>
      <c r="F93" s="56">
        <f>F94</f>
        <v>1381.3999999999999</v>
      </c>
      <c r="G93" s="36"/>
      <c r="H93" s="36"/>
      <c r="I93" s="36"/>
      <c r="J93" s="36"/>
      <c r="K93" s="21"/>
      <c r="L93" s="21"/>
      <c r="M93" s="21"/>
      <c r="N93" s="21"/>
    </row>
    <row r="94" spans="1:14" ht="18" customHeight="1">
      <c r="A94" s="35"/>
      <c r="B94" s="43" t="s">
        <v>87</v>
      </c>
      <c r="C94" s="50" t="s">
        <v>192</v>
      </c>
      <c r="D94" s="50" t="s">
        <v>120</v>
      </c>
      <c r="E94" s="50" t="s">
        <v>86</v>
      </c>
      <c r="F94" s="56">
        <f>1631.8-250.4</f>
        <v>1381.3999999999999</v>
      </c>
      <c r="G94" s="36"/>
      <c r="H94" s="36"/>
      <c r="I94" s="36"/>
      <c r="J94" s="36"/>
      <c r="K94" s="21"/>
      <c r="L94" s="21"/>
      <c r="M94" s="21"/>
      <c r="N94" s="21"/>
    </row>
    <row r="95" spans="1:14" ht="18" customHeight="1">
      <c r="A95" s="25" t="s">
        <v>168</v>
      </c>
      <c r="B95" s="43" t="s">
        <v>148</v>
      </c>
      <c r="C95" s="50" t="s">
        <v>192</v>
      </c>
      <c r="D95" s="50" t="s">
        <v>147</v>
      </c>
      <c r="E95" s="59"/>
      <c r="F95" s="56">
        <f>F96</f>
        <v>346</v>
      </c>
      <c r="G95" s="36"/>
      <c r="H95" s="36"/>
      <c r="I95" s="36"/>
      <c r="J95" s="36"/>
      <c r="K95" s="21"/>
      <c r="L95" s="21"/>
      <c r="M95" s="21"/>
      <c r="N95" s="21"/>
    </row>
    <row r="96" spans="1:14" ht="18" customHeight="1">
      <c r="A96" s="35"/>
      <c r="B96" s="43" t="s">
        <v>87</v>
      </c>
      <c r="C96" s="50" t="s">
        <v>192</v>
      </c>
      <c r="D96" s="50" t="s">
        <v>147</v>
      </c>
      <c r="E96" s="50" t="s">
        <v>86</v>
      </c>
      <c r="F96" s="56">
        <v>346</v>
      </c>
      <c r="G96" s="36"/>
      <c r="H96" s="36"/>
      <c r="I96" s="36"/>
      <c r="J96" s="36"/>
      <c r="K96" s="21"/>
      <c r="L96" s="21"/>
      <c r="M96" s="21"/>
      <c r="N96" s="21"/>
    </row>
    <row r="97" spans="1:14" ht="18" customHeight="1">
      <c r="A97" s="38" t="s">
        <v>169</v>
      </c>
      <c r="B97" s="48" t="s">
        <v>58</v>
      </c>
      <c r="C97" s="61" t="s">
        <v>59</v>
      </c>
      <c r="D97" s="57"/>
      <c r="E97" s="57"/>
      <c r="F97" s="62">
        <f>F98+F100</f>
        <v>15358.900000000001</v>
      </c>
      <c r="G97" s="31">
        <f>0+453.75</f>
        <v>453.75</v>
      </c>
      <c r="H97" s="31">
        <f>0+453.75</f>
        <v>453.75</v>
      </c>
      <c r="I97" s="31">
        <f>0+453.75</f>
        <v>453.75</v>
      </c>
      <c r="J97" s="31">
        <f>0+453.75</f>
        <v>453.75</v>
      </c>
      <c r="K97" s="39" t="e">
        <f>K98+K100</f>
        <v>#REF!</v>
      </c>
      <c r="L97" s="39" t="e">
        <f>L98+L100</f>
        <v>#REF!</v>
      </c>
      <c r="M97" s="39" t="e">
        <f>M98+M100</f>
        <v>#REF!</v>
      </c>
      <c r="N97" s="39" t="e">
        <f>N98+N100</f>
        <v>#REF!</v>
      </c>
    </row>
    <row r="98" spans="1:14" ht="27" customHeight="1">
      <c r="A98" s="40" t="s">
        <v>170</v>
      </c>
      <c r="B98" s="49" t="s">
        <v>140</v>
      </c>
      <c r="C98" s="57" t="s">
        <v>59</v>
      </c>
      <c r="D98" s="57" t="s">
        <v>136</v>
      </c>
      <c r="E98" s="57"/>
      <c r="F98" s="58">
        <f>F99</f>
        <v>10262.6</v>
      </c>
      <c r="G98" s="31"/>
      <c r="H98" s="31"/>
      <c r="I98" s="31"/>
      <c r="J98" s="31"/>
      <c r="K98" s="32" t="e">
        <f>K99</f>
        <v>#REF!</v>
      </c>
      <c r="L98" s="32" t="e">
        <f>L99</f>
        <v>#REF!</v>
      </c>
      <c r="M98" s="32" t="e">
        <f>M99</f>
        <v>#REF!</v>
      </c>
      <c r="N98" s="32" t="e">
        <f>N99</f>
        <v>#REF!</v>
      </c>
    </row>
    <row r="99" spans="1:16" ht="16.5" customHeight="1">
      <c r="A99" s="40"/>
      <c r="B99" s="49" t="s">
        <v>87</v>
      </c>
      <c r="C99" s="57" t="s">
        <v>59</v>
      </c>
      <c r="D99" s="57" t="s">
        <v>136</v>
      </c>
      <c r="E99" s="57" t="s">
        <v>86</v>
      </c>
      <c r="F99" s="58">
        <v>10262.6</v>
      </c>
      <c r="G99" s="31"/>
      <c r="H99" s="31"/>
      <c r="I99" s="31"/>
      <c r="J99" s="31"/>
      <c r="K99" s="32" t="e">
        <f>#REF!</f>
        <v>#REF!</v>
      </c>
      <c r="L99" s="32" t="e">
        <f>#REF!</f>
        <v>#REF!</v>
      </c>
      <c r="M99" s="32" t="e">
        <f>#REF!</f>
        <v>#REF!</v>
      </c>
      <c r="N99" s="32" t="e">
        <f>#REF!</f>
        <v>#REF!</v>
      </c>
      <c r="P99" s="66"/>
    </row>
    <row r="100" spans="1:14" ht="21.75" customHeight="1">
      <c r="A100" s="40" t="s">
        <v>171</v>
      </c>
      <c r="B100" s="49" t="s">
        <v>141</v>
      </c>
      <c r="C100" s="57" t="s">
        <v>59</v>
      </c>
      <c r="D100" s="57" t="s">
        <v>137</v>
      </c>
      <c r="E100" s="57"/>
      <c r="F100" s="58">
        <f>F101</f>
        <v>5096.3</v>
      </c>
      <c r="G100" s="31"/>
      <c r="H100" s="31"/>
      <c r="I100" s="31"/>
      <c r="J100" s="31"/>
      <c r="K100" s="32" t="e">
        <f>K101</f>
        <v>#REF!</v>
      </c>
      <c r="L100" s="32" t="e">
        <f>L101</f>
        <v>#REF!</v>
      </c>
      <c r="M100" s="32" t="e">
        <f>M101</f>
        <v>#REF!</v>
      </c>
      <c r="N100" s="32" t="e">
        <f>N101</f>
        <v>#REF!</v>
      </c>
    </row>
    <row r="101" spans="1:14" ht="17.25" customHeight="1">
      <c r="A101" s="40"/>
      <c r="B101" s="49" t="s">
        <v>87</v>
      </c>
      <c r="C101" s="57" t="s">
        <v>59</v>
      </c>
      <c r="D101" s="57" t="s">
        <v>137</v>
      </c>
      <c r="E101" s="57" t="s">
        <v>86</v>
      </c>
      <c r="F101" s="58">
        <v>5096.3</v>
      </c>
      <c r="G101" s="31"/>
      <c r="H101" s="31"/>
      <c r="I101" s="31"/>
      <c r="J101" s="31"/>
      <c r="K101" s="32" t="e">
        <f>#REF!</f>
        <v>#REF!</v>
      </c>
      <c r="L101" s="32" t="e">
        <f>#REF!</f>
        <v>#REF!</v>
      </c>
      <c r="M101" s="32" t="e">
        <f>#REF!</f>
        <v>#REF!</v>
      </c>
      <c r="N101" s="32" t="e">
        <f>#REF!</f>
        <v>#REF!</v>
      </c>
    </row>
    <row r="102" spans="1:14" ht="15" customHeight="1">
      <c r="A102" s="38" t="s">
        <v>61</v>
      </c>
      <c r="B102" s="46" t="s">
        <v>62</v>
      </c>
      <c r="C102" s="59" t="s">
        <v>63</v>
      </c>
      <c r="D102" s="63"/>
      <c r="E102" s="63"/>
      <c r="F102" s="54">
        <f>F103</f>
        <v>2836.6</v>
      </c>
      <c r="G102" s="41"/>
      <c r="H102" s="41"/>
      <c r="I102" s="41"/>
      <c r="J102" s="41"/>
      <c r="K102" s="32"/>
      <c r="L102" s="32"/>
      <c r="M102" s="32"/>
      <c r="N102" s="32"/>
    </row>
    <row r="103" spans="1:14" ht="16.5" customHeight="1">
      <c r="A103" s="38" t="s">
        <v>64</v>
      </c>
      <c r="B103" s="2" t="s">
        <v>94</v>
      </c>
      <c r="C103" s="51" t="s">
        <v>95</v>
      </c>
      <c r="D103" s="53"/>
      <c r="E103" s="63"/>
      <c r="F103" s="54">
        <f>F104</f>
        <v>2836.6</v>
      </c>
      <c r="G103" s="41"/>
      <c r="H103" s="41"/>
      <c r="I103" s="41"/>
      <c r="J103" s="41"/>
      <c r="K103" s="32"/>
      <c r="L103" s="32"/>
      <c r="M103" s="32"/>
      <c r="N103" s="32"/>
    </row>
    <row r="104" spans="1:14" ht="22.5" customHeight="1">
      <c r="A104" s="67" t="s">
        <v>65</v>
      </c>
      <c r="B104" s="45" t="s">
        <v>96</v>
      </c>
      <c r="C104" s="50" t="s">
        <v>95</v>
      </c>
      <c r="D104" s="50" t="s">
        <v>119</v>
      </c>
      <c r="E104" s="63"/>
      <c r="F104" s="56">
        <f>F105</f>
        <v>2836.6</v>
      </c>
      <c r="G104" s="41"/>
      <c r="H104" s="41"/>
      <c r="I104" s="41"/>
      <c r="J104" s="41"/>
      <c r="K104" s="32"/>
      <c r="L104" s="32"/>
      <c r="M104" s="32"/>
      <c r="N104" s="32"/>
    </row>
    <row r="105" spans="1:14" ht="15.75" customHeight="1">
      <c r="A105" s="40"/>
      <c r="B105" s="44" t="s">
        <v>101</v>
      </c>
      <c r="C105" s="50" t="s">
        <v>95</v>
      </c>
      <c r="D105" s="50" t="s">
        <v>119</v>
      </c>
      <c r="E105" s="50" t="s">
        <v>85</v>
      </c>
      <c r="F105" s="56">
        <v>2836.6</v>
      </c>
      <c r="G105" s="41"/>
      <c r="H105" s="41"/>
      <c r="I105" s="41"/>
      <c r="J105" s="41"/>
      <c r="K105" s="32"/>
      <c r="L105" s="32"/>
      <c r="M105" s="32"/>
      <c r="N105" s="32"/>
    </row>
    <row r="106" spans="1:14" ht="15" customHeight="1">
      <c r="A106" s="38" t="s">
        <v>172</v>
      </c>
      <c r="B106" s="65" t="s">
        <v>66</v>
      </c>
      <c r="C106" s="59" t="s">
        <v>67</v>
      </c>
      <c r="D106" s="50"/>
      <c r="E106" s="50"/>
      <c r="F106" s="54">
        <f>F107</f>
        <v>2000</v>
      </c>
      <c r="G106" s="41"/>
      <c r="H106" s="41"/>
      <c r="I106" s="41"/>
      <c r="J106" s="41"/>
      <c r="K106" s="32"/>
      <c r="L106" s="32"/>
      <c r="M106" s="32"/>
      <c r="N106" s="32"/>
    </row>
    <row r="107" spans="1:14" ht="15.75" customHeight="1">
      <c r="A107" s="38" t="s">
        <v>173</v>
      </c>
      <c r="B107" s="2" t="s">
        <v>68</v>
      </c>
      <c r="C107" s="51" t="s">
        <v>69</v>
      </c>
      <c r="D107" s="50"/>
      <c r="E107" s="50"/>
      <c r="F107" s="54">
        <f>F108</f>
        <v>2000</v>
      </c>
      <c r="G107" s="41"/>
      <c r="H107" s="41"/>
      <c r="I107" s="41"/>
      <c r="J107" s="41"/>
      <c r="K107" s="32"/>
      <c r="L107" s="32"/>
      <c r="M107" s="32"/>
      <c r="N107" s="32"/>
    </row>
    <row r="108" spans="1:14" ht="18" customHeight="1">
      <c r="A108" s="40" t="s">
        <v>174</v>
      </c>
      <c r="B108" s="65" t="s">
        <v>97</v>
      </c>
      <c r="C108" s="50" t="s">
        <v>69</v>
      </c>
      <c r="D108" s="50" t="s">
        <v>118</v>
      </c>
      <c r="E108" s="50"/>
      <c r="F108" s="56">
        <f>F109</f>
        <v>2000</v>
      </c>
      <c r="G108" s="41"/>
      <c r="H108" s="41"/>
      <c r="I108" s="41"/>
      <c r="J108" s="41"/>
      <c r="K108" s="32"/>
      <c r="L108" s="32"/>
      <c r="M108" s="32"/>
      <c r="N108" s="32"/>
    </row>
    <row r="109" spans="1:14" ht="15.75" customHeight="1">
      <c r="A109" s="40"/>
      <c r="B109" s="44" t="s">
        <v>101</v>
      </c>
      <c r="C109" s="50" t="s">
        <v>69</v>
      </c>
      <c r="D109" s="50" t="s">
        <v>118</v>
      </c>
      <c r="E109" s="50" t="s">
        <v>85</v>
      </c>
      <c r="F109" s="56">
        <v>2000</v>
      </c>
      <c r="G109" s="41"/>
      <c r="H109" s="41"/>
      <c r="I109" s="41"/>
      <c r="J109" s="41"/>
      <c r="K109" s="32"/>
      <c r="L109" s="32"/>
      <c r="M109" s="32"/>
      <c r="N109" s="32"/>
    </row>
    <row r="110" spans="1:14" ht="13.5" customHeight="1">
      <c r="A110" s="42"/>
      <c r="B110" s="71" t="s">
        <v>175</v>
      </c>
      <c r="C110" s="64"/>
      <c r="D110" s="64"/>
      <c r="E110" s="64"/>
      <c r="F110" s="54">
        <f>F9+F36+F40+F68+F83+F91+F102+F106</f>
        <v>118560.00000000001</v>
      </c>
      <c r="G110" s="1"/>
      <c r="H110" s="1"/>
      <c r="I110" s="1"/>
      <c r="J110" s="1"/>
      <c r="K110" s="21" t="e">
        <f>#REF!+#REF!</f>
        <v>#REF!</v>
      </c>
      <c r="L110" s="21" t="e">
        <f>#REF!+#REF!</f>
        <v>#REF!</v>
      </c>
      <c r="M110" s="21" t="e">
        <f>#REF!+#REF!</f>
        <v>#REF!</v>
      </c>
      <c r="N110" s="21" t="e">
        <f>#REF!+#REF!</f>
        <v>#REF!</v>
      </c>
    </row>
    <row r="112" ht="12.75">
      <c r="S112" s="69"/>
    </row>
  </sheetData>
  <sheetProtection/>
  <mergeCells count="4">
    <mergeCell ref="A6:O6"/>
    <mergeCell ref="A1:J1"/>
    <mergeCell ref="A3:J3"/>
    <mergeCell ref="A4:F4"/>
  </mergeCells>
  <printOptions/>
  <pageMargins left="1.4173228346456694" right="0.7874015748031497" top="0.3937007874015748" bottom="0.3937007874015748" header="0.5118110236220472" footer="0.5118110236220472"/>
  <pageSetup horizontalDpi="600" verticalDpi="600" orientation="landscape" paperSize="9" r:id="rId1"/>
  <headerFooter alignWithMargins="0">
    <oddFooter>&amp;R&amp;P из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t320ct</dc:creator>
  <cp:keywords/>
  <dc:description/>
  <cp:lastModifiedBy>Пользователь</cp:lastModifiedBy>
  <cp:lastPrinted>2017-11-21T07:57:23Z</cp:lastPrinted>
  <dcterms:created xsi:type="dcterms:W3CDTF">2001-12-26T13:25:46Z</dcterms:created>
  <dcterms:modified xsi:type="dcterms:W3CDTF">2017-12-12T09:26:50Z</dcterms:modified>
  <cp:category/>
  <cp:version/>
  <cp:contentType/>
  <cp:contentStatus/>
</cp:coreProperties>
</file>