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9200" windowHeight="6660" activeTab="0"/>
  </bookViews>
  <sheets>
    <sheet name="Дох." sheetId="1" r:id="rId1"/>
    <sheet name="Вед." sheetId="2" r:id="rId2"/>
    <sheet name="Источн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<sst xmlns="http://schemas.openxmlformats.org/spreadsheetml/2006/main" count="481" uniqueCount="276">
  <si>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</si>
  <si>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</si>
  <si>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</si>
  <si>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</si>
  <si>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</si>
  <si>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</si>
  <si>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</si>
  <si>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</si>
  <si>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</si>
  <si>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</si>
  <si>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</si>
  <si>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</si>
  <si>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</si>
  <si>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</si>
  <si>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</si>
  <si>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</si>
  <si>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</si>
  <si>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</si>
  <si>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</si>
  <si>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</si>
  <si>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</si>
  <si>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</si>
  <si>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</si>
  <si>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</si>
  <si>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</si>
  <si>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</si>
  <si>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</si>
  <si>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</si>
  <si>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</si>
  <si>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</si>
  <si>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</si>
  <si>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</si>
  <si>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</si>
  <si>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</si>
  <si>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</si>
  <si>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</si>
  <si>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</si>
  <si>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</si>
  <si>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</si>
  <si>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</si>
  <si>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</si>
  <si>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</si>
  <si>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</si>
  <si>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</si>
  <si>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</si>
  <si>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</si>
  <si>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</si>
  <si>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</si>
  <si>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</si>
  <si>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</si>
  <si>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</si>
  <si>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</si>
  <si>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</si>
  <si>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</si>
  <si>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</si>
  <si>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</si>
  <si>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</si>
  <si>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</si>
  <si>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</si>
  <si>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</si>
  <si>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</si>
  <si>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</si>
  <si>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</si>
  <si>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</si>
  <si>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</si>
  <si>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7.</t>
  </si>
  <si>
    <t xml:space="preserve">ФИЗИЧЕСКАЯ КУЛЬТУРА И СПОРТ </t>
  </si>
  <si>
    <t>1100</t>
  </si>
  <si>
    <t>7.1.</t>
  </si>
  <si>
    <t>7.1.1.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</si>
  <si>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</si>
  <si>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</si>
  <si>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</si>
  <si>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</si>
  <si>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</si>
  <si>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</si>
  <si>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</si>
  <si>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</si>
  <si>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</si>
  <si>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</si>
  <si>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</si>
  <si>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</si>
  <si>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</si>
  <si>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</si>
  <si>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</si>
  <si>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</si>
  <si>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</si>
  <si>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</si>
  <si>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</si>
  <si>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</si>
  <si>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</si>
  <si>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</si>
  <si>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</si>
  <si>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</si>
  <si>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</si>
  <si>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</si>
  <si>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</si>
  <si>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</si>
  <si>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</si>
  <si>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</si>
  <si>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</si>
  <si>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</si>
  <si>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</si>
  <si>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</si>
  <si>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182 1 05  01021 01 0000 110</t>
  </si>
  <si>
    <t>000 1 05 02000 02 0000 110</t>
  </si>
  <si>
    <t xml:space="preserve">Единый налог на вмененный доход для отдельных видов деятельности </t>
  </si>
  <si>
    <t>182 1 05 02010 02 0000 110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</si>
  <si>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</si>
  <si>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</si>
  <si>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</si>
  <si>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</si>
  <si>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</si>
  <si>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</si>
  <si>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</si>
  <si>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</si>
  <si>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</si>
  <si>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</si>
  <si>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</si>
  <si>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</si>
  <si>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</si>
  <si>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</si>
  <si>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</si>
  <si>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</si>
  <si>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</si>
  <si>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</si>
  <si>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</si>
  <si>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</si>
  <si>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</si>
  <si>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</si>
  <si>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</si>
  <si>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911 2 02 03024 03 0000 151</t>
  </si>
  <si>
    <t>911 2 02 03024 03 0100 151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</si>
  <si>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</si>
  <si>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911 2 02 03024 03 0200 151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</si>
  <si>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</si>
  <si>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</si>
  <si>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</si>
  <si>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911 2 02 03027 03 0000 151 </t>
  </si>
  <si>
    <t xml:space="preserve"> 911 2 02 03027 03 0100 151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</si>
  <si>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</si>
  <si>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911 2 02 03027 03 0200 151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</si>
  <si>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</si>
  <si>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</si>
  <si>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</si>
  <si>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</si>
  <si>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</si>
  <si>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</si>
  <si>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0705</t>
  </si>
  <si>
    <t>Профессиональная подготовка, переподготовка и повышение квалификации</t>
  </si>
  <si>
    <t>Компенсация депутатам, осуществляющим свои полномочия на непостоянной основе</t>
  </si>
  <si>
    <t>1.3.1.</t>
  </si>
  <si>
    <t>1.3.2.</t>
  </si>
  <si>
    <t>3.1.1.</t>
  </si>
  <si>
    <t>182 1 16 06000 01 0000 140</t>
  </si>
  <si>
    <t>806 1 16 90030 03 0100 140</t>
  </si>
  <si>
    <t>847 1 16 90030 03 0100 140</t>
  </si>
  <si>
    <t>Устройство искусственных неровностей на проездах и въездах на придомовых территориях и дворовых территориях</t>
  </si>
  <si>
    <t>Организация и проведение досуговых мероприятий для жителей муниципального образования</t>
  </si>
  <si>
    <t>II</t>
  </si>
  <si>
    <t>I</t>
  </si>
  <si>
    <t>Налог, взимаемый в связи с применением патентной системы налогообложения</t>
  </si>
  <si>
    <t>182 1 05 04030 02 0000 110</t>
  </si>
  <si>
    <t>000 1 05 04000 02 0000 110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</si>
  <si>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</si>
  <si>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</si>
  <si>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</si>
  <si>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</si>
  <si>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</si>
  <si>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</si>
  <si>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</si>
  <si>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</si>
  <si>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Резервный фонд местной администрации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</si>
  <si>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</si>
  <si>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</si>
  <si>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1.1.2.</t>
  </si>
  <si>
    <t>1.1.3.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</si>
  <si>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</si>
  <si>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</si>
  <si>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</si>
  <si>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</si>
  <si>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847 1 16 90030 03 0200 140</t>
  </si>
  <si>
    <t>807 1 16 90030 03 0100 140</t>
  </si>
  <si>
    <t>Периодические издания, учрежденные представительным органом местного самоуправления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</si>
  <si>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</si>
  <si>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</si>
  <si>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</si>
  <si>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</si>
  <si>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</si>
  <si>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</si>
  <si>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</si>
  <si>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600 00 00102</t>
  </si>
  <si>
    <t>600 00 00103</t>
  </si>
  <si>
    <t>600 00 00104</t>
  </si>
  <si>
    <t>600 00 00200</t>
  </si>
  <si>
    <t>600 00 00202</t>
  </si>
  <si>
    <t>600 00 00203</t>
  </si>
  <si>
    <t>600 00 00300</t>
  </si>
  <si>
    <t>600 00 00301</t>
  </si>
  <si>
    <t>600 00 00303</t>
  </si>
  <si>
    <t>600 00 00304</t>
  </si>
  <si>
    <t>600 00 00400</t>
  </si>
  <si>
    <t>600 00 00401</t>
  </si>
  <si>
    <t>070 00 00100</t>
  </si>
  <si>
    <t>002 00 00302</t>
  </si>
  <si>
    <t>002 00 00400</t>
  </si>
  <si>
    <t>457 00 00100</t>
  </si>
  <si>
    <t>487 00 00100</t>
  </si>
  <si>
    <t>505 00 00100</t>
  </si>
  <si>
    <t>428 00 00100</t>
  </si>
  <si>
    <t>092 00 00200</t>
  </si>
  <si>
    <t>Участие в реализации мер по профилактике дорожно-транспортного травматизма на территории муниципального образования</t>
  </si>
  <si>
    <t>791 00 00100</t>
  </si>
  <si>
    <t>441 00 00100</t>
  </si>
  <si>
    <t>442 00 00200</t>
  </si>
  <si>
    <t>443 00 00300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</si>
  <si>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</si>
  <si>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792 00 00200</t>
  </si>
  <si>
    <t>793 00 00300</t>
  </si>
  <si>
    <t>Участие в установленном порядке в мероприятиях 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</si>
  <si>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</si>
  <si>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</si>
  <si>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</si>
  <si>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824 1 16 90030 03 0100 140</t>
  </si>
  <si>
    <t>1.1.1.</t>
  </si>
  <si>
    <t>002 00 G0100</t>
  </si>
  <si>
    <t>002 00 G0850</t>
  </si>
  <si>
    <t>511 00 G0860</t>
  </si>
  <si>
    <t>511 00 G0870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</si>
  <si>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</si>
  <si>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</si>
  <si>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</si>
  <si>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</si>
  <si>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</si>
  <si>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</si>
  <si>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</si>
  <si>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</si>
  <si>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</si>
  <si>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ДОХОДЫ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2017 ГОД.</t>
  </si>
  <si>
    <t>ВЕДОМСТВЕННАЯ СТРУКТУРА РАСХОДОВ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2017 ГОД.</t>
  </si>
  <si>
    <t>2.1.2.</t>
  </si>
  <si>
    <t>2.1.3.</t>
  </si>
  <si>
    <t>2.1.4.</t>
  </si>
  <si>
    <t>3.2.</t>
  </si>
  <si>
    <t>3.2.1.</t>
  </si>
  <si>
    <t>3.2.3.</t>
  </si>
  <si>
    <t>4.1.2.</t>
  </si>
  <si>
    <t>4.1.3.</t>
  </si>
  <si>
    <t>5.2.</t>
  </si>
  <si>
    <t>5.2.1.</t>
  </si>
  <si>
    <t>5.2.2.</t>
  </si>
  <si>
    <t>Уборка территорий муниципального образования</t>
  </si>
  <si>
    <t>Обустройство и содержание спортивных площадок</t>
  </si>
  <si>
    <t>600 00 00402</t>
  </si>
  <si>
    <t>Приложение 4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</si>
  <si>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</si>
  <si>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</si>
  <si>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</si>
  <si>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</si>
  <si>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</si>
  <si>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</si>
  <si>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</si>
  <si>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</si>
  <si>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</si>
  <si>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</si>
  <si>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2017 ГОД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</si>
  <si>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</si>
  <si>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 xml:space="preserve">Субвенции бюджетам бюджетной системы Российской Федерации </t>
  </si>
  <si>
    <t>0709</t>
  </si>
  <si>
    <t>3.2.2.</t>
  </si>
  <si>
    <t>Другие вопросы в области образования</t>
  </si>
  <si>
    <t>Организация работ по компенсационному озеленению</t>
  </si>
  <si>
    <t>600 00 00302</t>
  </si>
  <si>
    <t>к    Решению МС МО Остров Декабристов от  12 декабря 2016 г. № 42/2016   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</si>
  <si>
    <t>к    Решению МС МО Остров Декабристов от  12 декабря 2016 № 42/2016   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</si>
  <si>
    <t>к    Решению МС МО Остров Декабристов от  12 декабря 2016   № 42/2016    "Об утверждении местного бюджета внутригородского муниципального образования Санкт-Петербурга муниципальный округ Остров Декабристов на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</si>
</sst>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6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16" fontId="15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2" fontId="13" fillId="0" borderId="1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16" fontId="1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172" fontId="56" fillId="0" borderId="10" xfId="0" applyNumberFormat="1" applyFont="1" applyBorder="1" applyAlignment="1">
      <alignment wrapText="1"/>
    </xf>
    <xf numFmtId="172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172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/>
    </xf>
    <xf numFmtId="172" fontId="57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172" fontId="5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7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A3" sqref="A3:C3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89" hidden="1" customWidth="1"/>
    <col min="10" max="10" width="5.125" style="89" hidden="1" customWidth="1"/>
    <col min="11" max="12" width="9.125" style="89" hidden="1" customWidth="1"/>
    <col min="13" max="16384" width="9.125" style="89" customWidth="1"/>
  </cols>
  <sheetData>
    <row r="1" spans="1:12" s="6" customFormat="1" ht="9.75" customHeight="1">
      <c r="A1" s="12"/>
      <c r="B1" s="103"/>
      <c r="C1" s="103" t="s">
        <v>146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8" s="6" customFormat="1" ht="12.75" customHeight="1" hidden="1">
      <c r="A2" s="47"/>
      <c r="B2" s="48"/>
      <c r="C2" s="49"/>
      <c r="D2" s="47"/>
      <c r="E2" s="47"/>
      <c r="F2" s="47"/>
      <c r="G2" s="47"/>
      <c r="H2" s="47"/>
    </row>
    <row r="3" spans="1:16" s="6" customFormat="1" ht="35.25" customHeight="1">
      <c r="A3" s="164" t="s">
        <v>275</v>
      </c>
      <c r="B3" s="164"/>
      <c r="C3" s="164"/>
      <c r="D3" s="8"/>
      <c r="E3" s="8"/>
      <c r="F3" s="8"/>
      <c r="G3" s="7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47"/>
      <c r="B4" s="48"/>
      <c r="C4" s="49"/>
      <c r="D4" s="47"/>
      <c r="E4" s="47"/>
      <c r="F4" s="47"/>
      <c r="G4" s="47"/>
      <c r="H4" s="47"/>
    </row>
    <row r="5" spans="1:8" s="6" customFormat="1" ht="15">
      <c r="A5" s="50"/>
      <c r="B5" s="48"/>
      <c r="C5" s="49"/>
      <c r="D5" s="47"/>
      <c r="E5" s="47"/>
      <c r="F5" s="47"/>
      <c r="G5" s="47"/>
      <c r="H5" s="47"/>
    </row>
    <row r="6" spans="1:8" s="6" customFormat="1" ht="25.5" customHeight="1">
      <c r="A6" s="165" t="s">
        <v>238</v>
      </c>
      <c r="B6" s="165"/>
      <c r="C6" s="165"/>
      <c r="D6" s="165"/>
      <c r="E6" s="165"/>
      <c r="F6" s="165"/>
      <c r="G6" s="165"/>
      <c r="H6" s="165"/>
    </row>
    <row r="7" spans="1:8" s="6" customFormat="1" ht="9.75">
      <c r="A7" s="47"/>
      <c r="B7" s="48"/>
      <c r="C7" s="49"/>
      <c r="D7" s="47"/>
      <c r="E7" s="47"/>
      <c r="F7" s="47"/>
      <c r="G7" s="47"/>
      <c r="H7" s="47"/>
    </row>
    <row r="8" spans="1:12" s="6" customFormat="1" ht="54.75" customHeight="1">
      <c r="A8" s="51" t="s">
        <v>4</v>
      </c>
      <c r="B8" s="5" t="s">
        <v>88</v>
      </c>
      <c r="C8" s="5" t="s">
        <v>5</v>
      </c>
      <c r="D8" s="52"/>
      <c r="E8" s="53" t="s">
        <v>0</v>
      </c>
      <c r="F8" s="54" t="s">
        <v>89</v>
      </c>
      <c r="G8" s="55" t="s">
        <v>90</v>
      </c>
      <c r="H8" s="54" t="s">
        <v>91</v>
      </c>
      <c r="I8" s="56" t="s">
        <v>1</v>
      </c>
      <c r="J8" s="56" t="s">
        <v>92</v>
      </c>
      <c r="K8" s="56" t="s">
        <v>2</v>
      </c>
      <c r="L8" s="56" t="s">
        <v>3</v>
      </c>
    </row>
    <row r="9" spans="1:12" s="6" customFormat="1" ht="18.75" customHeight="1">
      <c r="A9" s="57" t="s">
        <v>93</v>
      </c>
      <c r="B9" s="58" t="s">
        <v>94</v>
      </c>
      <c r="C9" s="59">
        <f>C10+C20+C25</f>
        <v>106299</v>
      </c>
      <c r="D9" s="60"/>
      <c r="E9" s="61"/>
      <c r="F9" s="62"/>
      <c r="G9" s="62"/>
      <c r="H9" s="62"/>
      <c r="I9" s="63" t="e">
        <f>SUM(I10,#REF!,#REF!,I25,I20)</f>
        <v>#REF!</v>
      </c>
      <c r="J9" s="63" t="e">
        <f>SUM(J10,#REF!,#REF!,J25,J20)</f>
        <v>#REF!</v>
      </c>
      <c r="K9" s="63" t="e">
        <f>SUM(K10,#REF!,#REF!,K25,K20)</f>
        <v>#REF!</v>
      </c>
      <c r="L9" s="63" t="e">
        <f>SUM(L10,#REF!,#REF!,L25,L20)</f>
        <v>#REF!</v>
      </c>
    </row>
    <row r="10" spans="1:15" s="6" customFormat="1" ht="16.5" customHeight="1">
      <c r="A10" s="57" t="s">
        <v>95</v>
      </c>
      <c r="B10" s="64" t="s">
        <v>96</v>
      </c>
      <c r="C10" s="59">
        <f>C11+C16+C18</f>
        <v>102815</v>
      </c>
      <c r="D10" s="65"/>
      <c r="E10" s="66">
        <f>SUM(E11,E16)</f>
        <v>1400</v>
      </c>
      <c r="F10" s="67">
        <f>SUM(F11,F16)</f>
        <v>5990</v>
      </c>
      <c r="G10" s="67">
        <f>SUM(G11,G16)</f>
        <v>4730</v>
      </c>
      <c r="H10" s="67">
        <f>SUM(H11,H16)</f>
        <v>4030</v>
      </c>
      <c r="I10" s="68">
        <f>I11+I16</f>
        <v>4335</v>
      </c>
      <c r="J10" s="68">
        <f>J11+J16</f>
        <v>9065</v>
      </c>
      <c r="K10" s="68">
        <f>K11+K16</f>
        <v>4430</v>
      </c>
      <c r="L10" s="68">
        <f>L11+L16</f>
        <v>3520</v>
      </c>
      <c r="O10" s="102"/>
    </row>
    <row r="11" spans="1:12" s="6" customFormat="1" ht="15" customHeight="1">
      <c r="A11" s="57" t="s">
        <v>97</v>
      </c>
      <c r="B11" s="69" t="s">
        <v>98</v>
      </c>
      <c r="C11" s="70">
        <f>C12+C14</f>
        <v>65488</v>
      </c>
      <c r="D11" s="65"/>
      <c r="E11" s="66">
        <f aca="true" t="shared" si="0" ref="E11:L11">E12+E14</f>
        <v>600</v>
      </c>
      <c r="F11" s="67">
        <f t="shared" si="0"/>
        <v>4090</v>
      </c>
      <c r="G11" s="67">
        <f t="shared" si="0"/>
        <v>3230</v>
      </c>
      <c r="H11" s="67">
        <f t="shared" si="0"/>
        <v>2430</v>
      </c>
      <c r="I11" s="68">
        <f t="shared" si="0"/>
        <v>1435</v>
      </c>
      <c r="J11" s="68">
        <f t="shared" si="0"/>
        <v>3065</v>
      </c>
      <c r="K11" s="68">
        <f t="shared" si="0"/>
        <v>1600</v>
      </c>
      <c r="L11" s="68">
        <f t="shared" si="0"/>
        <v>1300</v>
      </c>
    </row>
    <row r="12" spans="1:12" s="6" customFormat="1" ht="15" customHeight="1">
      <c r="A12" s="71" t="s">
        <v>99</v>
      </c>
      <c r="B12" s="72" t="s">
        <v>100</v>
      </c>
      <c r="C12" s="73">
        <f>C13</f>
        <v>52004.4</v>
      </c>
      <c r="D12" s="65"/>
      <c r="E12" s="66">
        <v>400</v>
      </c>
      <c r="F12" s="67">
        <v>2850</v>
      </c>
      <c r="G12" s="74">
        <v>2600</v>
      </c>
      <c r="H12" s="67">
        <v>2100</v>
      </c>
      <c r="I12" s="68">
        <f>1100+100</f>
        <v>1200</v>
      </c>
      <c r="J12" s="68">
        <f>1240+300+60+400+500</f>
        <v>2500</v>
      </c>
      <c r="K12" s="68">
        <f>1218.5+281.5-200</f>
        <v>1300</v>
      </c>
      <c r="L12" s="68">
        <f>1500+100-200-500</f>
        <v>900</v>
      </c>
    </row>
    <row r="13" spans="1:12" s="6" customFormat="1" ht="14.25" customHeight="1">
      <c r="A13" s="114" t="s">
        <v>101</v>
      </c>
      <c r="B13" s="72" t="s">
        <v>100</v>
      </c>
      <c r="C13" s="112">
        <v>52004.4</v>
      </c>
      <c r="D13" s="65"/>
      <c r="E13" s="66"/>
      <c r="F13" s="67"/>
      <c r="G13" s="74"/>
      <c r="H13" s="67"/>
      <c r="I13" s="68"/>
      <c r="J13" s="68"/>
      <c r="K13" s="68"/>
      <c r="L13" s="68"/>
    </row>
    <row r="14" spans="1:12" s="6" customFormat="1" ht="20.25">
      <c r="A14" s="71" t="s">
        <v>102</v>
      </c>
      <c r="B14" s="72" t="s">
        <v>103</v>
      </c>
      <c r="C14" s="73">
        <f>C15</f>
        <v>13483.6</v>
      </c>
      <c r="D14" s="65"/>
      <c r="E14" s="66">
        <v>200</v>
      </c>
      <c r="F14" s="67">
        <v>1240</v>
      </c>
      <c r="G14" s="74">
        <v>630</v>
      </c>
      <c r="H14" s="67">
        <v>330</v>
      </c>
      <c r="I14" s="68">
        <f>120+20+110-15</f>
        <v>235</v>
      </c>
      <c r="J14" s="68">
        <f>430+70+15+50</f>
        <v>565</v>
      </c>
      <c r="K14" s="68">
        <f>327.5+22.5-50</f>
        <v>300</v>
      </c>
      <c r="L14" s="68">
        <v>400</v>
      </c>
    </row>
    <row r="15" spans="1:12" s="6" customFormat="1" ht="30">
      <c r="A15" s="114" t="s">
        <v>104</v>
      </c>
      <c r="B15" s="72" t="s">
        <v>266</v>
      </c>
      <c r="C15" s="112">
        <f>10200.2+3283.4</f>
        <v>13483.6</v>
      </c>
      <c r="D15" s="65"/>
      <c r="E15" s="66"/>
      <c r="F15" s="67"/>
      <c r="G15" s="74"/>
      <c r="H15" s="67"/>
      <c r="I15" s="68"/>
      <c r="J15" s="68"/>
      <c r="K15" s="68"/>
      <c r="L15" s="68"/>
    </row>
    <row r="16" spans="1:12" s="6" customFormat="1" ht="14.25" customHeight="1">
      <c r="A16" s="57" t="s">
        <v>105</v>
      </c>
      <c r="B16" s="58" t="s">
        <v>106</v>
      </c>
      <c r="C16" s="59">
        <f>C17</f>
        <v>33374.2</v>
      </c>
      <c r="D16" s="65"/>
      <c r="E16" s="66">
        <v>800</v>
      </c>
      <c r="F16" s="67">
        <v>1900</v>
      </c>
      <c r="G16" s="67">
        <v>1500</v>
      </c>
      <c r="H16" s="67">
        <v>1600</v>
      </c>
      <c r="I16" s="68">
        <v>2900</v>
      </c>
      <c r="J16" s="68">
        <f>3490+340+550+620+1000</f>
        <v>6000</v>
      </c>
      <c r="K16" s="68">
        <f>3038+340+2-550</f>
        <v>2830</v>
      </c>
      <c r="L16" s="68">
        <f>3500+340-620-1000</f>
        <v>2220</v>
      </c>
    </row>
    <row r="17" spans="1:12" s="6" customFormat="1" ht="15.75" customHeight="1">
      <c r="A17" s="114" t="s">
        <v>107</v>
      </c>
      <c r="B17" s="64" t="s">
        <v>106</v>
      </c>
      <c r="C17" s="113">
        <v>33374.2</v>
      </c>
      <c r="D17" s="65"/>
      <c r="E17" s="66"/>
      <c r="F17" s="67"/>
      <c r="G17" s="67"/>
      <c r="H17" s="67"/>
      <c r="I17" s="68"/>
      <c r="J17" s="68"/>
      <c r="K17" s="68"/>
      <c r="L17" s="68"/>
    </row>
    <row r="18" spans="1:12" s="6" customFormat="1" ht="15.75" customHeight="1">
      <c r="A18" s="86" t="s">
        <v>163</v>
      </c>
      <c r="B18" s="58" t="s">
        <v>161</v>
      </c>
      <c r="C18" s="78">
        <f>C19</f>
        <v>3952.8</v>
      </c>
      <c r="D18" s="65"/>
      <c r="E18" s="66"/>
      <c r="F18" s="67"/>
      <c r="G18" s="67"/>
      <c r="H18" s="67"/>
      <c r="I18" s="68"/>
      <c r="J18" s="68"/>
      <c r="K18" s="68"/>
      <c r="L18" s="68"/>
    </row>
    <row r="19" spans="1:12" s="6" customFormat="1" ht="23.25" customHeight="1">
      <c r="A19" s="114" t="s">
        <v>162</v>
      </c>
      <c r="B19" s="64" t="s">
        <v>229</v>
      </c>
      <c r="C19" s="113">
        <v>3952.8</v>
      </c>
      <c r="D19" s="65"/>
      <c r="E19" s="66"/>
      <c r="F19" s="67"/>
      <c r="G19" s="67"/>
      <c r="H19" s="67"/>
      <c r="I19" s="68"/>
      <c r="J19" s="68"/>
      <c r="K19" s="68"/>
      <c r="L19" s="68"/>
    </row>
    <row r="20" spans="1:12" s="6" customFormat="1" ht="15" customHeight="1">
      <c r="A20" s="57" t="s">
        <v>108</v>
      </c>
      <c r="B20" s="64" t="s">
        <v>109</v>
      </c>
      <c r="C20" s="59">
        <f>C21</f>
        <v>1189</v>
      </c>
      <c r="D20" s="65"/>
      <c r="E20" s="66"/>
      <c r="F20" s="67"/>
      <c r="G20" s="74"/>
      <c r="H20" s="67"/>
      <c r="I20" s="68">
        <f>I21</f>
        <v>0</v>
      </c>
      <c r="J20" s="68">
        <f aca="true" t="shared" si="1" ref="J20:L21">J21</f>
        <v>0</v>
      </c>
      <c r="K20" s="68">
        <f t="shared" si="1"/>
        <v>0</v>
      </c>
      <c r="L20" s="68">
        <f t="shared" si="1"/>
        <v>0</v>
      </c>
    </row>
    <row r="21" spans="1:12" s="6" customFormat="1" ht="17.25" customHeight="1">
      <c r="A21" s="71" t="s">
        <v>110</v>
      </c>
      <c r="B21" s="64" t="s">
        <v>111</v>
      </c>
      <c r="C21" s="75">
        <f>C22</f>
        <v>1189</v>
      </c>
      <c r="D21" s="65"/>
      <c r="E21" s="66"/>
      <c r="F21" s="67"/>
      <c r="G21" s="74"/>
      <c r="H21" s="67"/>
      <c r="I21" s="68">
        <f>I22</f>
        <v>0</v>
      </c>
      <c r="J21" s="68">
        <f t="shared" si="1"/>
        <v>0</v>
      </c>
      <c r="K21" s="68">
        <f t="shared" si="1"/>
        <v>0</v>
      </c>
      <c r="L21" s="68">
        <f t="shared" si="1"/>
        <v>0</v>
      </c>
    </row>
    <row r="22" spans="1:12" s="6" customFormat="1" ht="16.5" customHeight="1">
      <c r="A22" s="71" t="s">
        <v>112</v>
      </c>
      <c r="B22" s="64" t="s">
        <v>113</v>
      </c>
      <c r="C22" s="75">
        <f>C23</f>
        <v>1189</v>
      </c>
      <c r="D22" s="65"/>
      <c r="E22" s="66"/>
      <c r="F22" s="67"/>
      <c r="G22" s="74"/>
      <c r="H22" s="67"/>
      <c r="I22" s="68">
        <f>I24</f>
        <v>0</v>
      </c>
      <c r="J22" s="68">
        <f>J24</f>
        <v>0</v>
      </c>
      <c r="K22" s="68">
        <f>K24</f>
        <v>0</v>
      </c>
      <c r="L22" s="68">
        <f>L24</f>
        <v>0</v>
      </c>
    </row>
    <row r="23" spans="1:12" s="6" customFormat="1" ht="23.25" customHeight="1">
      <c r="A23" s="71" t="s">
        <v>114</v>
      </c>
      <c r="B23" s="64" t="s">
        <v>230</v>
      </c>
      <c r="C23" s="75">
        <f>C24</f>
        <v>1189</v>
      </c>
      <c r="D23" s="65"/>
      <c r="E23" s="66"/>
      <c r="F23" s="67"/>
      <c r="G23" s="74"/>
      <c r="H23" s="67"/>
      <c r="I23" s="68"/>
      <c r="J23" s="68"/>
      <c r="K23" s="68"/>
      <c r="L23" s="68"/>
    </row>
    <row r="24" spans="1:12" s="6" customFormat="1" ht="30">
      <c r="A24" s="76" t="s">
        <v>115</v>
      </c>
      <c r="B24" s="64" t="s">
        <v>116</v>
      </c>
      <c r="C24" s="75">
        <v>1189</v>
      </c>
      <c r="D24" s="65"/>
      <c r="E24" s="66"/>
      <c r="F24" s="67"/>
      <c r="G24" s="74"/>
      <c r="H24" s="67"/>
      <c r="I24" s="68">
        <v>0</v>
      </c>
      <c r="J24" s="68">
        <v>0</v>
      </c>
      <c r="K24" s="68">
        <v>0</v>
      </c>
      <c r="L24" s="68">
        <v>0</v>
      </c>
    </row>
    <row r="25" spans="1:12" s="6" customFormat="1" ht="16.5" customHeight="1">
      <c r="A25" s="57" t="s">
        <v>117</v>
      </c>
      <c r="B25" s="64" t="s">
        <v>118</v>
      </c>
      <c r="C25" s="59">
        <f>C26+C27</f>
        <v>2295</v>
      </c>
      <c r="D25" s="65"/>
      <c r="E25" s="66">
        <f>SUM(E26,E27)</f>
        <v>245</v>
      </c>
      <c r="F25" s="67">
        <f>SUM(F26,F27)</f>
        <v>330</v>
      </c>
      <c r="G25" s="67">
        <f>SUM(G26,G27)</f>
        <v>415</v>
      </c>
      <c r="H25" s="67">
        <f>SUM(H26,H27)</f>
        <v>327.5</v>
      </c>
      <c r="I25" s="68" t="e">
        <f>I26+I27</f>
        <v>#REF!</v>
      </c>
      <c r="J25" s="68" t="e">
        <f>J26+J27</f>
        <v>#REF!</v>
      </c>
      <c r="K25" s="68" t="e">
        <f>K26+K27</f>
        <v>#REF!</v>
      </c>
      <c r="L25" s="68" t="e">
        <f>L26+L27</f>
        <v>#REF!</v>
      </c>
    </row>
    <row r="26" spans="1:12" s="6" customFormat="1" ht="24" customHeight="1">
      <c r="A26" s="57" t="s">
        <v>154</v>
      </c>
      <c r="B26" s="77" t="s">
        <v>119</v>
      </c>
      <c r="C26" s="75">
        <v>538</v>
      </c>
      <c r="D26" s="65"/>
      <c r="E26" s="66">
        <v>145</v>
      </c>
      <c r="F26" s="67">
        <v>230</v>
      </c>
      <c r="G26" s="74">
        <v>315</v>
      </c>
      <c r="H26" s="67">
        <v>227.5</v>
      </c>
      <c r="I26" s="68">
        <v>275</v>
      </c>
      <c r="J26" s="68">
        <f>315+100</f>
        <v>415</v>
      </c>
      <c r="K26" s="68">
        <v>310</v>
      </c>
      <c r="L26" s="68">
        <f>300-100</f>
        <v>200</v>
      </c>
    </row>
    <row r="27" spans="1:12" s="6" customFormat="1" ht="18" customHeight="1">
      <c r="A27" s="57" t="s">
        <v>120</v>
      </c>
      <c r="B27" s="58" t="s">
        <v>121</v>
      </c>
      <c r="C27" s="59">
        <f>C28</f>
        <v>1757</v>
      </c>
      <c r="D27" s="65"/>
      <c r="E27" s="66">
        <f>SUM(E28)</f>
        <v>100</v>
      </c>
      <c r="F27" s="67">
        <f>SUM(F28)</f>
        <v>100</v>
      </c>
      <c r="G27" s="67">
        <f>SUM(G28)</f>
        <v>100</v>
      </c>
      <c r="H27" s="67">
        <f>SUM(H28)</f>
        <v>100</v>
      </c>
      <c r="I27" s="68" t="e">
        <f>I28</f>
        <v>#REF!</v>
      </c>
      <c r="J27" s="68" t="e">
        <f>J28</f>
        <v>#REF!</v>
      </c>
      <c r="K27" s="68" t="e">
        <f>K28</f>
        <v>#REF!</v>
      </c>
      <c r="L27" s="68" t="e">
        <f>L28</f>
        <v>#REF!</v>
      </c>
    </row>
    <row r="28" spans="1:12" s="6" customFormat="1" ht="20.25">
      <c r="A28" s="71" t="s">
        <v>122</v>
      </c>
      <c r="B28" s="77" t="s">
        <v>231</v>
      </c>
      <c r="C28" s="75">
        <f>C29+C32+C30+C33+C31</f>
        <v>1757</v>
      </c>
      <c r="D28" s="65"/>
      <c r="E28" s="66">
        <f>SUM(E29:E32)</f>
        <v>100</v>
      </c>
      <c r="F28" s="67">
        <f>SUM(F29:F32)</f>
        <v>100</v>
      </c>
      <c r="G28" s="74">
        <f>SUM(G29:G32)</f>
        <v>100</v>
      </c>
      <c r="H28" s="67">
        <f>SUM(H29:H32)</f>
        <v>100</v>
      </c>
      <c r="I28" s="68" t="e">
        <f>I29+#REF!</f>
        <v>#REF!</v>
      </c>
      <c r="J28" s="68" t="e">
        <f>J29+#REF!</f>
        <v>#REF!</v>
      </c>
      <c r="K28" s="68" t="e">
        <f>K29+#REF!</f>
        <v>#REF!</v>
      </c>
      <c r="L28" s="68" t="e">
        <f>L29+#REF!</f>
        <v>#REF!</v>
      </c>
    </row>
    <row r="29" spans="1:12" s="6" customFormat="1" ht="21.75" customHeight="1">
      <c r="A29" s="76" t="s">
        <v>155</v>
      </c>
      <c r="B29" s="64" t="s">
        <v>123</v>
      </c>
      <c r="C29" s="75">
        <v>930</v>
      </c>
      <c r="D29" s="65"/>
      <c r="E29" s="66">
        <v>100</v>
      </c>
      <c r="F29" s="67">
        <v>100</v>
      </c>
      <c r="G29" s="67">
        <v>100</v>
      </c>
      <c r="H29" s="67">
        <v>100</v>
      </c>
      <c r="I29" s="68">
        <v>415</v>
      </c>
      <c r="J29" s="68">
        <f>500+40+130</f>
        <v>670</v>
      </c>
      <c r="K29" s="68">
        <f>220+30</f>
        <v>250</v>
      </c>
      <c r="L29" s="68">
        <f>220+30-130</f>
        <v>120</v>
      </c>
    </row>
    <row r="30" spans="1:12" s="6" customFormat="1" ht="21.75" customHeight="1">
      <c r="A30" s="76" t="s">
        <v>182</v>
      </c>
      <c r="B30" s="64" t="s">
        <v>123</v>
      </c>
      <c r="C30" s="75">
        <v>323</v>
      </c>
      <c r="D30" s="65"/>
      <c r="E30" s="66"/>
      <c r="F30" s="67"/>
      <c r="G30" s="67"/>
      <c r="H30" s="67"/>
      <c r="I30" s="68"/>
      <c r="J30" s="68"/>
      <c r="K30" s="68"/>
      <c r="L30" s="68"/>
    </row>
    <row r="31" spans="1:12" s="6" customFormat="1" ht="21.75" customHeight="1">
      <c r="A31" s="76" t="s">
        <v>223</v>
      </c>
      <c r="B31" s="64" t="s">
        <v>123</v>
      </c>
      <c r="C31" s="75">
        <v>80</v>
      </c>
      <c r="D31" s="65"/>
      <c r="E31" s="66"/>
      <c r="F31" s="67"/>
      <c r="G31" s="67"/>
      <c r="H31" s="67"/>
      <c r="I31" s="68"/>
      <c r="J31" s="68"/>
      <c r="K31" s="68"/>
      <c r="L31" s="68"/>
    </row>
    <row r="32" spans="1:12" s="6" customFormat="1" ht="24" customHeight="1">
      <c r="A32" s="76" t="s">
        <v>156</v>
      </c>
      <c r="B32" s="64" t="s">
        <v>123</v>
      </c>
      <c r="C32" s="75">
        <v>267.3</v>
      </c>
      <c r="D32" s="65"/>
      <c r="E32" s="66"/>
      <c r="F32" s="67"/>
      <c r="G32" s="67"/>
      <c r="H32" s="67"/>
      <c r="I32" s="68"/>
      <c r="J32" s="68"/>
      <c r="K32" s="68"/>
      <c r="L32" s="68"/>
    </row>
    <row r="33" spans="1:12" s="6" customFormat="1" ht="31.5" customHeight="1">
      <c r="A33" s="76" t="s">
        <v>181</v>
      </c>
      <c r="B33" s="64" t="s">
        <v>184</v>
      </c>
      <c r="C33" s="75">
        <v>156.7</v>
      </c>
      <c r="D33" s="65"/>
      <c r="E33" s="66"/>
      <c r="F33" s="67"/>
      <c r="G33" s="67"/>
      <c r="H33" s="67"/>
      <c r="I33" s="68"/>
      <c r="J33" s="68"/>
      <c r="K33" s="68"/>
      <c r="L33" s="68"/>
    </row>
    <row r="34" spans="1:13" s="6" customFormat="1" ht="21" customHeight="1">
      <c r="A34" s="57" t="s">
        <v>124</v>
      </c>
      <c r="B34" s="58" t="s">
        <v>125</v>
      </c>
      <c r="C34" s="78">
        <f>C36</f>
        <v>17973.5</v>
      </c>
      <c r="D34" s="79"/>
      <c r="E34" s="80"/>
      <c r="F34" s="81"/>
      <c r="G34" s="81"/>
      <c r="H34" s="81"/>
      <c r="I34" s="82">
        <f aca="true" t="shared" si="2" ref="I34:L36">I35</f>
        <v>1875</v>
      </c>
      <c r="J34" s="82">
        <f t="shared" si="2"/>
        <v>1875</v>
      </c>
      <c r="K34" s="82">
        <f t="shared" si="2"/>
        <v>1875</v>
      </c>
      <c r="L34" s="82">
        <f t="shared" si="2"/>
        <v>1876</v>
      </c>
      <c r="M34" s="83"/>
    </row>
    <row r="35" spans="1:13" s="6" customFormat="1" ht="24" customHeight="1">
      <c r="A35" s="57" t="s">
        <v>126</v>
      </c>
      <c r="B35" s="64" t="s">
        <v>127</v>
      </c>
      <c r="C35" s="78">
        <f>C36</f>
        <v>17973.5</v>
      </c>
      <c r="D35" s="84"/>
      <c r="E35" s="80"/>
      <c r="F35" s="81"/>
      <c r="G35" s="81"/>
      <c r="H35" s="81"/>
      <c r="I35" s="85">
        <f t="shared" si="2"/>
        <v>1875</v>
      </c>
      <c r="J35" s="85">
        <f t="shared" si="2"/>
        <v>1875</v>
      </c>
      <c r="K35" s="85">
        <f t="shared" si="2"/>
        <v>1875</v>
      </c>
      <c r="L35" s="85">
        <f t="shared" si="2"/>
        <v>1876</v>
      </c>
      <c r="M35" s="83"/>
    </row>
    <row r="36" spans="1:13" s="6" customFormat="1" ht="16.5" customHeight="1">
      <c r="A36" s="86" t="s">
        <v>128</v>
      </c>
      <c r="B36" s="58" t="s">
        <v>267</v>
      </c>
      <c r="C36" s="115">
        <f>C37</f>
        <v>17973.5</v>
      </c>
      <c r="D36" s="84"/>
      <c r="E36" s="80"/>
      <c r="F36" s="81"/>
      <c r="G36" s="81"/>
      <c r="H36" s="81"/>
      <c r="I36" s="85">
        <f t="shared" si="2"/>
        <v>1875</v>
      </c>
      <c r="J36" s="85">
        <f t="shared" si="2"/>
        <v>1875</v>
      </c>
      <c r="K36" s="85">
        <f t="shared" si="2"/>
        <v>1875</v>
      </c>
      <c r="L36" s="85">
        <f t="shared" si="2"/>
        <v>1876</v>
      </c>
      <c r="M36" s="83"/>
    </row>
    <row r="37" spans="1:13" s="6" customFormat="1" ht="20.25">
      <c r="A37" s="71" t="s">
        <v>129</v>
      </c>
      <c r="B37" s="64" t="s">
        <v>130</v>
      </c>
      <c r="C37" s="113">
        <f>C38+C41</f>
        <v>17973.5</v>
      </c>
      <c r="D37" s="84"/>
      <c r="E37" s="80"/>
      <c r="F37" s="81"/>
      <c r="G37" s="81"/>
      <c r="H37" s="81"/>
      <c r="I37" s="85">
        <v>1875</v>
      </c>
      <c r="J37" s="85">
        <v>1875</v>
      </c>
      <c r="K37" s="85">
        <v>1875</v>
      </c>
      <c r="L37" s="85">
        <v>1876</v>
      </c>
      <c r="M37" s="83"/>
    </row>
    <row r="38" spans="1:13" s="6" customFormat="1" ht="20.25">
      <c r="A38" s="71" t="s">
        <v>131</v>
      </c>
      <c r="B38" s="64" t="s">
        <v>232</v>
      </c>
      <c r="C38" s="115">
        <f>C39+C40</f>
        <v>3436.3</v>
      </c>
      <c r="D38" s="84"/>
      <c r="E38" s="80"/>
      <c r="F38" s="81"/>
      <c r="G38" s="81"/>
      <c r="H38" s="81"/>
      <c r="I38" s="85"/>
      <c r="J38" s="85"/>
      <c r="K38" s="85"/>
      <c r="L38" s="85"/>
      <c r="M38" s="83"/>
    </row>
    <row r="39" spans="1:13" s="6" customFormat="1" ht="30">
      <c r="A39" s="71" t="s">
        <v>132</v>
      </c>
      <c r="B39" s="64" t="s">
        <v>133</v>
      </c>
      <c r="C39" s="113">
        <v>3429.8</v>
      </c>
      <c r="D39" s="84"/>
      <c r="E39" s="80"/>
      <c r="F39" s="81"/>
      <c r="G39" s="81"/>
      <c r="H39" s="81"/>
      <c r="I39" s="85"/>
      <c r="J39" s="85"/>
      <c r="K39" s="85"/>
      <c r="L39" s="85"/>
      <c r="M39" s="83"/>
    </row>
    <row r="40" spans="1:13" s="6" customFormat="1" ht="40.5">
      <c r="A40" s="71" t="s">
        <v>134</v>
      </c>
      <c r="B40" s="64" t="s">
        <v>135</v>
      </c>
      <c r="C40" s="113">
        <v>6.5</v>
      </c>
      <c r="D40" s="84"/>
      <c r="E40" s="80"/>
      <c r="F40" s="81"/>
      <c r="G40" s="81"/>
      <c r="H40" s="81"/>
      <c r="I40" s="85"/>
      <c r="J40" s="85"/>
      <c r="K40" s="85"/>
      <c r="L40" s="85"/>
      <c r="M40" s="83"/>
    </row>
    <row r="41" spans="1:13" s="6" customFormat="1" ht="20.25">
      <c r="A41" s="71" t="s">
        <v>136</v>
      </c>
      <c r="B41" s="64" t="s">
        <v>137</v>
      </c>
      <c r="C41" s="115">
        <f>C42</f>
        <v>14537.2</v>
      </c>
      <c r="D41" s="84"/>
      <c r="E41" s="80"/>
      <c r="F41" s="81"/>
      <c r="G41" s="81"/>
      <c r="H41" s="81"/>
      <c r="I41" s="85"/>
      <c r="J41" s="85"/>
      <c r="K41" s="85"/>
      <c r="L41" s="85"/>
      <c r="M41" s="83"/>
    </row>
    <row r="42" spans="1:13" s="6" customFormat="1" ht="30">
      <c r="A42" s="71" t="s">
        <v>138</v>
      </c>
      <c r="B42" s="64" t="s">
        <v>233</v>
      </c>
      <c r="C42" s="113">
        <f>C43+C44</f>
        <v>14537.2</v>
      </c>
      <c r="D42" s="84"/>
      <c r="E42" s="80"/>
      <c r="F42" s="81"/>
      <c r="G42" s="81"/>
      <c r="H42" s="81"/>
      <c r="I42" s="85"/>
      <c r="J42" s="85"/>
      <c r="K42" s="85"/>
      <c r="L42" s="85"/>
      <c r="M42" s="83"/>
    </row>
    <row r="43" spans="1:13" s="6" customFormat="1" ht="27.75" customHeight="1">
      <c r="A43" s="71" t="s">
        <v>139</v>
      </c>
      <c r="B43" s="77" t="s">
        <v>140</v>
      </c>
      <c r="C43" s="113">
        <v>10393.2</v>
      </c>
      <c r="D43" s="84"/>
      <c r="E43" s="80"/>
      <c r="F43" s="81"/>
      <c r="G43" s="81"/>
      <c r="H43" s="81"/>
      <c r="I43" s="85"/>
      <c r="J43" s="85"/>
      <c r="K43" s="85"/>
      <c r="L43" s="85"/>
      <c r="M43" s="83"/>
    </row>
    <row r="44" spans="1:13" s="6" customFormat="1" ht="20.25">
      <c r="A44" s="71" t="s">
        <v>141</v>
      </c>
      <c r="B44" s="77" t="s">
        <v>142</v>
      </c>
      <c r="C44" s="113">
        <v>4144</v>
      </c>
      <c r="D44" s="84"/>
      <c r="E44" s="80"/>
      <c r="F44" s="81"/>
      <c r="G44" s="81"/>
      <c r="H44" s="81"/>
      <c r="I44" s="85"/>
      <c r="J44" s="85"/>
      <c r="K44" s="85"/>
      <c r="L44" s="85"/>
      <c r="M44" s="83"/>
    </row>
    <row r="45" spans="1:17" ht="18" customHeight="1">
      <c r="A45" s="4"/>
      <c r="B45" s="2" t="s">
        <v>143</v>
      </c>
      <c r="C45" s="59">
        <f>C9+C34</f>
        <v>124272.5</v>
      </c>
      <c r="D45" s="60"/>
      <c r="E45" s="87" t="e">
        <f>SUM(E10,#REF!,#REF!,E25)</f>
        <v>#REF!</v>
      </c>
      <c r="F45" s="3" t="e">
        <f>SUM(F10,#REF!,#REF!,F25)</f>
        <v>#REF!</v>
      </c>
      <c r="G45" s="3" t="e">
        <f>SUM(G10,#REF!,#REF!,G25)</f>
        <v>#REF!</v>
      </c>
      <c r="H45" s="3" t="e">
        <f>SUM(H10,#REF!,#REF!,H25)</f>
        <v>#REF!</v>
      </c>
      <c r="I45" s="63" t="e">
        <f>I34+I9</f>
        <v>#REF!</v>
      </c>
      <c r="J45" s="63" t="e">
        <f>J34+J9</f>
        <v>#REF!</v>
      </c>
      <c r="K45" s="63" t="e">
        <f>K34+K9</f>
        <v>#REF!</v>
      </c>
      <c r="L45" s="63" t="e">
        <f>L34+L9</f>
        <v>#REF!</v>
      </c>
      <c r="M45" s="88"/>
      <c r="N45" s="88"/>
      <c r="O45" s="88"/>
      <c r="P45" s="88"/>
      <c r="Q45" s="88"/>
    </row>
    <row r="46" spans="1:17" ht="9.75">
      <c r="A46" s="90"/>
      <c r="B46" s="91"/>
      <c r="C46" s="60"/>
      <c r="D46" s="60"/>
      <c r="E46" s="88"/>
      <c r="F46" s="88"/>
      <c r="G46" s="88"/>
      <c r="H46" s="88"/>
      <c r="I46" s="92"/>
      <c r="J46" s="92"/>
      <c r="K46" s="92"/>
      <c r="L46" s="92"/>
      <c r="M46" s="88"/>
      <c r="N46" s="88"/>
      <c r="O46" s="88"/>
      <c r="P46" s="88"/>
      <c r="Q46" s="88"/>
    </row>
    <row r="47" spans="1:17" ht="9.75">
      <c r="A47" s="90"/>
      <c r="B47" s="91"/>
      <c r="C47" s="60"/>
      <c r="D47" s="60"/>
      <c r="E47" s="88"/>
      <c r="F47" s="88"/>
      <c r="G47" s="88"/>
      <c r="H47" s="88"/>
      <c r="I47" s="92"/>
      <c r="J47" s="92"/>
      <c r="K47" s="92"/>
      <c r="L47" s="92"/>
      <c r="M47" s="88"/>
      <c r="N47" s="88"/>
      <c r="O47" s="88"/>
      <c r="P47" s="88"/>
      <c r="Q47" s="88"/>
    </row>
    <row r="48" spans="1:17" ht="9.75">
      <c r="A48" s="90"/>
      <c r="B48" s="91"/>
      <c r="C48" s="60"/>
      <c r="D48" s="60"/>
      <c r="E48" s="88"/>
      <c r="F48" s="88"/>
      <c r="G48" s="88"/>
      <c r="H48" s="88"/>
      <c r="I48" s="92"/>
      <c r="J48" s="92"/>
      <c r="K48" s="92"/>
      <c r="L48" s="92"/>
      <c r="M48" s="88"/>
      <c r="N48" s="88"/>
      <c r="O48" s="88"/>
      <c r="P48" s="88"/>
      <c r="Q48" s="88"/>
    </row>
    <row r="49" spans="1:17" ht="9.75">
      <c r="A49" s="90"/>
      <c r="B49" s="91"/>
      <c r="C49" s="60"/>
      <c r="D49" s="60"/>
      <c r="E49" s="88"/>
      <c r="F49" s="88"/>
      <c r="G49" s="88"/>
      <c r="H49" s="88"/>
      <c r="I49" s="92"/>
      <c r="J49" s="92"/>
      <c r="K49" s="92"/>
      <c r="L49" s="92"/>
      <c r="M49" s="88"/>
      <c r="N49" s="88"/>
      <c r="O49" s="88"/>
      <c r="P49" s="88"/>
      <c r="Q49" s="88"/>
    </row>
    <row r="50" spans="1:17" ht="9.75">
      <c r="A50" s="90"/>
      <c r="B50" s="91"/>
      <c r="C50" s="60"/>
      <c r="D50" s="60"/>
      <c r="E50" s="88"/>
      <c r="F50" s="88"/>
      <c r="G50" s="88"/>
      <c r="H50" s="88"/>
      <c r="I50" s="92"/>
      <c r="J50" s="92"/>
      <c r="K50" s="92"/>
      <c r="L50" s="92"/>
      <c r="M50" s="88"/>
      <c r="N50" s="88"/>
      <c r="O50" s="88"/>
      <c r="P50" s="88"/>
      <c r="Q50" s="88"/>
    </row>
    <row r="51" spans="1:17" ht="9.75">
      <c r="A51" s="90"/>
      <c r="B51" s="91"/>
      <c r="C51" s="60"/>
      <c r="D51" s="60"/>
      <c r="E51" s="88"/>
      <c r="F51" s="88"/>
      <c r="G51" s="88"/>
      <c r="H51" s="88"/>
      <c r="I51" s="92"/>
      <c r="J51" s="92"/>
      <c r="K51" s="92"/>
      <c r="L51" s="92"/>
      <c r="M51" s="88"/>
      <c r="N51" s="88"/>
      <c r="O51" s="88"/>
      <c r="P51" s="88"/>
      <c r="Q51" s="88"/>
    </row>
    <row r="52" spans="1:17" ht="9.75">
      <c r="A52" s="90"/>
      <c r="B52" s="91"/>
      <c r="C52" s="60"/>
      <c r="D52" s="60"/>
      <c r="E52" s="88"/>
      <c r="F52" s="88"/>
      <c r="G52" s="88"/>
      <c r="H52" s="88"/>
      <c r="I52" s="92"/>
      <c r="J52" s="92"/>
      <c r="K52" s="92"/>
      <c r="L52" s="92"/>
      <c r="M52" s="88"/>
      <c r="N52" s="88"/>
      <c r="O52" s="88"/>
      <c r="P52" s="88"/>
      <c r="Q52" s="88"/>
    </row>
    <row r="53" spans="1:17" ht="9.75">
      <c r="A53" s="90"/>
      <c r="B53" s="91"/>
      <c r="C53" s="60"/>
      <c r="D53" s="60"/>
      <c r="E53" s="88"/>
      <c r="F53" s="88"/>
      <c r="G53" s="88"/>
      <c r="H53" s="88"/>
      <c r="I53" s="92"/>
      <c r="J53" s="92"/>
      <c r="K53" s="92"/>
      <c r="L53" s="92"/>
      <c r="M53" s="88"/>
      <c r="N53" s="88"/>
      <c r="O53" s="88"/>
      <c r="P53" s="88"/>
      <c r="Q53" s="88"/>
    </row>
    <row r="54" spans="1:17" ht="9.75">
      <c r="A54" s="90"/>
      <c r="B54" s="91"/>
      <c r="C54" s="60"/>
      <c r="D54" s="60"/>
      <c r="E54" s="88"/>
      <c r="F54" s="88"/>
      <c r="G54" s="88"/>
      <c r="H54" s="88"/>
      <c r="I54" s="92"/>
      <c r="J54" s="92"/>
      <c r="K54" s="92"/>
      <c r="L54" s="92"/>
      <c r="M54" s="88"/>
      <c r="N54" s="88"/>
      <c r="O54" s="88"/>
      <c r="P54" s="88"/>
      <c r="Q54" s="88"/>
    </row>
    <row r="55" spans="1:17" ht="9.75">
      <c r="A55" s="90"/>
      <c r="B55" s="91"/>
      <c r="C55" s="60"/>
      <c r="D55" s="60"/>
      <c r="E55" s="88"/>
      <c r="F55" s="88"/>
      <c r="G55" s="88"/>
      <c r="H55" s="88"/>
      <c r="I55" s="92"/>
      <c r="J55" s="92"/>
      <c r="K55" s="92"/>
      <c r="L55" s="92"/>
      <c r="M55" s="88"/>
      <c r="N55" s="88"/>
      <c r="O55" s="88"/>
      <c r="P55" s="88"/>
      <c r="Q55" s="88"/>
    </row>
    <row r="56" spans="1:17" ht="9.75">
      <c r="A56" s="90"/>
      <c r="B56" s="91"/>
      <c r="C56" s="60"/>
      <c r="D56" s="60"/>
      <c r="E56" s="88"/>
      <c r="F56" s="88"/>
      <c r="G56" s="88"/>
      <c r="H56" s="88"/>
      <c r="I56" s="92"/>
      <c r="J56" s="92"/>
      <c r="K56" s="92"/>
      <c r="L56" s="92"/>
      <c r="M56" s="88"/>
      <c r="N56" s="88"/>
      <c r="O56" s="88"/>
      <c r="P56" s="88"/>
      <c r="Q56" s="88"/>
    </row>
    <row r="57" spans="1:17" ht="9.75">
      <c r="A57" s="90"/>
      <c r="B57" s="91"/>
      <c r="C57" s="60"/>
      <c r="D57" s="60"/>
      <c r="E57" s="88"/>
      <c r="F57" s="88"/>
      <c r="G57" s="88"/>
      <c r="H57" s="88"/>
      <c r="I57" s="92"/>
      <c r="J57" s="92"/>
      <c r="K57" s="92"/>
      <c r="L57" s="92"/>
      <c r="M57" s="88"/>
      <c r="N57" s="88"/>
      <c r="O57" s="88"/>
      <c r="P57" s="88"/>
      <c r="Q57" s="88"/>
    </row>
    <row r="58" spans="1:17" ht="9.75">
      <c r="A58" s="90"/>
      <c r="B58" s="91"/>
      <c r="C58" s="60"/>
      <c r="D58" s="60"/>
      <c r="E58" s="88"/>
      <c r="F58" s="88"/>
      <c r="G58" s="88"/>
      <c r="H58" s="88"/>
      <c r="I58" s="92"/>
      <c r="J58" s="92"/>
      <c r="K58" s="92"/>
      <c r="L58" s="92"/>
      <c r="M58" s="88"/>
      <c r="N58" s="88"/>
      <c r="O58" s="88"/>
      <c r="P58" s="88"/>
      <c r="Q58" s="88"/>
    </row>
    <row r="59" spans="1:17" ht="9.75">
      <c r="A59" s="90"/>
      <c r="B59" s="91"/>
      <c r="C59" s="60"/>
      <c r="D59" s="60"/>
      <c r="E59" s="88"/>
      <c r="F59" s="88"/>
      <c r="G59" s="88"/>
      <c r="H59" s="88"/>
      <c r="I59" s="92"/>
      <c r="J59" s="92"/>
      <c r="K59" s="92"/>
      <c r="L59" s="92"/>
      <c r="M59" s="88"/>
      <c r="N59" s="88"/>
      <c r="O59" s="88"/>
      <c r="P59" s="88"/>
      <c r="Q59" s="88"/>
    </row>
    <row r="60" spans="1:17" ht="9.75">
      <c r="A60" s="90"/>
      <c r="B60" s="91"/>
      <c r="C60" s="60"/>
      <c r="D60" s="60"/>
      <c r="E60" s="88"/>
      <c r="F60" s="88"/>
      <c r="G60" s="88"/>
      <c r="H60" s="88"/>
      <c r="I60" s="92"/>
      <c r="J60" s="92"/>
      <c r="K60" s="92"/>
      <c r="L60" s="92"/>
      <c r="M60" s="88"/>
      <c r="N60" s="88"/>
      <c r="O60" s="88"/>
      <c r="P60" s="88"/>
      <c r="Q60" s="88"/>
    </row>
    <row r="61" spans="1:17" ht="9.75">
      <c r="A61" s="90"/>
      <c r="B61" s="91"/>
      <c r="C61" s="60"/>
      <c r="D61" s="60"/>
      <c r="E61" s="88"/>
      <c r="F61" s="88"/>
      <c r="G61" s="88"/>
      <c r="H61" s="88"/>
      <c r="I61" s="92"/>
      <c r="J61" s="92"/>
      <c r="K61" s="92"/>
      <c r="L61" s="92"/>
      <c r="M61" s="88"/>
      <c r="N61" s="88"/>
      <c r="O61" s="88"/>
      <c r="P61" s="88"/>
      <c r="Q61" s="88"/>
    </row>
    <row r="62" spans="1:17" ht="9.75">
      <c r="A62" s="90"/>
      <c r="B62" s="91"/>
      <c r="C62" s="60"/>
      <c r="D62" s="60"/>
      <c r="E62" s="88"/>
      <c r="F62" s="88"/>
      <c r="G62" s="88"/>
      <c r="H62" s="88"/>
      <c r="I62" s="92"/>
      <c r="J62" s="92"/>
      <c r="K62" s="92"/>
      <c r="L62" s="92"/>
      <c r="M62" s="88"/>
      <c r="N62" s="88"/>
      <c r="O62" s="88"/>
      <c r="P62" s="88"/>
      <c r="Q62" s="88"/>
    </row>
    <row r="63" spans="1:17" ht="9.75">
      <c r="A63" s="90"/>
      <c r="B63" s="91"/>
      <c r="C63" s="60"/>
      <c r="D63" s="60"/>
      <c r="E63" s="88"/>
      <c r="F63" s="88"/>
      <c r="G63" s="88"/>
      <c r="H63" s="88"/>
      <c r="I63" s="92"/>
      <c r="J63" s="92"/>
      <c r="K63" s="92"/>
      <c r="L63" s="92"/>
      <c r="M63" s="88"/>
      <c r="N63" s="88"/>
      <c r="O63" s="88"/>
      <c r="P63" s="88"/>
      <c r="Q63" s="88"/>
    </row>
    <row r="64" spans="1:17" ht="9.75">
      <c r="A64" s="90"/>
      <c r="B64" s="91"/>
      <c r="C64" s="60"/>
      <c r="D64" s="60"/>
      <c r="E64" s="88"/>
      <c r="F64" s="88"/>
      <c r="G64" s="88"/>
      <c r="H64" s="88"/>
      <c r="I64" s="92"/>
      <c r="J64" s="92"/>
      <c r="K64" s="92"/>
      <c r="L64" s="92"/>
      <c r="M64" s="88"/>
      <c r="N64" s="88"/>
      <c r="O64" s="88"/>
      <c r="P64" s="88"/>
      <c r="Q64" s="88"/>
    </row>
    <row r="65" spans="1:17" ht="9.75">
      <c r="A65" s="90"/>
      <c r="B65" s="91"/>
      <c r="C65" s="60"/>
      <c r="D65" s="60"/>
      <c r="E65" s="88"/>
      <c r="F65" s="88"/>
      <c r="G65" s="88"/>
      <c r="H65" s="88"/>
      <c r="I65" s="92"/>
      <c r="J65" s="92"/>
      <c r="K65" s="92"/>
      <c r="L65" s="92"/>
      <c r="M65" s="88"/>
      <c r="N65" s="88"/>
      <c r="O65" s="88"/>
      <c r="P65" s="88"/>
      <c r="Q65" s="88"/>
    </row>
    <row r="66" spans="1:17" ht="9.75">
      <c r="A66" s="90"/>
      <c r="B66" s="91"/>
      <c r="C66" s="60"/>
      <c r="D66" s="60"/>
      <c r="E66" s="88"/>
      <c r="F66" s="88"/>
      <c r="G66" s="88"/>
      <c r="H66" s="88"/>
      <c r="I66" s="92"/>
      <c r="J66" s="92"/>
      <c r="K66" s="92"/>
      <c r="L66" s="92"/>
      <c r="M66" s="88"/>
      <c r="N66" s="88"/>
      <c r="O66" s="88"/>
      <c r="P66" s="88"/>
      <c r="Q66" s="88"/>
    </row>
    <row r="67" spans="1:17" ht="9.75">
      <c r="A67" s="90"/>
      <c r="B67" s="91"/>
      <c r="C67" s="60"/>
      <c r="D67" s="60"/>
      <c r="E67" s="88"/>
      <c r="F67" s="88"/>
      <c r="G67" s="88"/>
      <c r="H67" s="88"/>
      <c r="I67" s="92"/>
      <c r="J67" s="92"/>
      <c r="K67" s="92"/>
      <c r="L67" s="92"/>
      <c r="M67" s="88"/>
      <c r="N67" s="88"/>
      <c r="O67" s="88"/>
      <c r="P67" s="88"/>
      <c r="Q67" s="88"/>
    </row>
    <row r="68" spans="1:17" ht="9.75">
      <c r="A68" s="90"/>
      <c r="B68" s="91"/>
      <c r="C68" s="60"/>
      <c r="D68" s="60"/>
      <c r="E68" s="88"/>
      <c r="F68" s="88"/>
      <c r="G68" s="88"/>
      <c r="H68" s="88"/>
      <c r="I68" s="92"/>
      <c r="J68" s="92"/>
      <c r="K68" s="92"/>
      <c r="L68" s="92"/>
      <c r="M68" s="88"/>
      <c r="N68" s="88"/>
      <c r="O68" s="88"/>
      <c r="P68" s="88"/>
      <c r="Q68" s="88"/>
    </row>
    <row r="69" spans="1:17" ht="9.75">
      <c r="A69" s="90"/>
      <c r="B69" s="91"/>
      <c r="C69" s="60"/>
      <c r="D69" s="60"/>
      <c r="E69" s="88"/>
      <c r="F69" s="88"/>
      <c r="G69" s="88"/>
      <c r="H69" s="88"/>
      <c r="I69" s="92"/>
      <c r="J69" s="92"/>
      <c r="K69" s="92"/>
      <c r="L69" s="92"/>
      <c r="M69" s="88"/>
      <c r="N69" s="88"/>
      <c r="O69" s="88"/>
      <c r="P69" s="88"/>
      <c r="Q69" s="88"/>
    </row>
    <row r="70" spans="1:17" ht="9.75">
      <c r="A70" s="90"/>
      <c r="B70" s="91"/>
      <c r="C70" s="60"/>
      <c r="D70" s="60"/>
      <c r="E70" s="88"/>
      <c r="F70" s="88"/>
      <c r="G70" s="88"/>
      <c r="H70" s="88"/>
      <c r="I70" s="92"/>
      <c r="J70" s="92"/>
      <c r="K70" s="92"/>
      <c r="L70" s="92"/>
      <c r="M70" s="88"/>
      <c r="N70" s="88"/>
      <c r="O70" s="88"/>
      <c r="P70" s="88"/>
      <c r="Q70" s="88"/>
    </row>
    <row r="71" spans="1:17" ht="9.75">
      <c r="A71" s="90"/>
      <c r="B71" s="91"/>
      <c r="C71" s="60"/>
      <c r="D71" s="60"/>
      <c r="E71" s="88"/>
      <c r="F71" s="88"/>
      <c r="G71" s="88"/>
      <c r="H71" s="88"/>
      <c r="I71" s="92"/>
      <c r="J71" s="92"/>
      <c r="K71" s="92"/>
      <c r="L71" s="92"/>
      <c r="M71" s="88"/>
      <c r="N71" s="88"/>
      <c r="O71" s="88"/>
      <c r="P71" s="88"/>
      <c r="Q71" s="88"/>
    </row>
    <row r="72" spans="1:17" ht="9.75">
      <c r="A72" s="90"/>
      <c r="B72" s="91"/>
      <c r="C72" s="60"/>
      <c r="D72" s="60"/>
      <c r="E72" s="88"/>
      <c r="F72" s="88"/>
      <c r="G72" s="88"/>
      <c r="H72" s="88"/>
      <c r="I72" s="92"/>
      <c r="J72" s="92"/>
      <c r="K72" s="92"/>
      <c r="L72" s="92"/>
      <c r="M72" s="88"/>
      <c r="N72" s="88"/>
      <c r="O72" s="88"/>
      <c r="P72" s="88"/>
      <c r="Q72" s="88"/>
    </row>
    <row r="73" spans="1:17" ht="9.75">
      <c r="A73" s="90"/>
      <c r="B73" s="91"/>
      <c r="C73" s="60"/>
      <c r="D73" s="60"/>
      <c r="E73" s="88"/>
      <c r="F73" s="88"/>
      <c r="G73" s="88"/>
      <c r="H73" s="88"/>
      <c r="I73" s="92"/>
      <c r="J73" s="92"/>
      <c r="K73" s="92"/>
      <c r="L73" s="92"/>
      <c r="M73" s="88"/>
      <c r="N73" s="88"/>
      <c r="O73" s="88"/>
      <c r="P73" s="88"/>
      <c r="Q73" s="88"/>
    </row>
    <row r="74" spans="1:17" ht="9.75">
      <c r="A74" s="90"/>
      <c r="B74" s="91"/>
      <c r="C74" s="60"/>
      <c r="D74" s="60"/>
      <c r="E74" s="88"/>
      <c r="F74" s="88"/>
      <c r="G74" s="88"/>
      <c r="H74" s="88"/>
      <c r="I74" s="92"/>
      <c r="J74" s="92"/>
      <c r="K74" s="92"/>
      <c r="L74" s="92"/>
      <c r="M74" s="88"/>
      <c r="N74" s="88"/>
      <c r="O74" s="88"/>
      <c r="P74" s="88"/>
      <c r="Q74" s="88"/>
    </row>
    <row r="75" spans="1:17" ht="9.75">
      <c r="A75" s="90"/>
      <c r="B75" s="91"/>
      <c r="C75" s="60"/>
      <c r="D75" s="60"/>
      <c r="E75" s="88"/>
      <c r="F75" s="88"/>
      <c r="G75" s="88"/>
      <c r="H75" s="88"/>
      <c r="I75" s="92"/>
      <c r="J75" s="92"/>
      <c r="K75" s="92"/>
      <c r="L75" s="92"/>
      <c r="M75" s="88"/>
      <c r="N75" s="88"/>
      <c r="O75" s="88"/>
      <c r="P75" s="88"/>
      <c r="Q75" s="88"/>
    </row>
    <row r="76" spans="1:17" ht="9.75">
      <c r="A76" s="90"/>
      <c r="B76" s="91"/>
      <c r="C76" s="60"/>
      <c r="D76" s="60"/>
      <c r="E76" s="88"/>
      <c r="F76" s="88"/>
      <c r="G76" s="88"/>
      <c r="H76" s="88"/>
      <c r="I76" s="92"/>
      <c r="J76" s="92"/>
      <c r="K76" s="92"/>
      <c r="L76" s="92"/>
      <c r="M76" s="88"/>
      <c r="N76" s="88"/>
      <c r="O76" s="88"/>
      <c r="P76" s="88"/>
      <c r="Q76" s="88"/>
    </row>
    <row r="77" spans="1:17" ht="9.75">
      <c r="A77" s="90"/>
      <c r="B77" s="91"/>
      <c r="C77" s="60"/>
      <c r="D77" s="60"/>
      <c r="E77" s="88"/>
      <c r="F77" s="88"/>
      <c r="G77" s="88"/>
      <c r="H77" s="88"/>
      <c r="I77" s="92"/>
      <c r="J77" s="92"/>
      <c r="K77" s="92"/>
      <c r="L77" s="92"/>
      <c r="M77" s="88"/>
      <c r="N77" s="88"/>
      <c r="O77" s="88"/>
      <c r="P77" s="88"/>
      <c r="Q77" s="88"/>
    </row>
    <row r="78" spans="1:8" ht="9.75">
      <c r="A78" s="90"/>
      <c r="B78" s="91"/>
      <c r="C78" s="45"/>
      <c r="D78" s="88"/>
      <c r="E78" s="88"/>
      <c r="F78" s="88"/>
      <c r="G78" s="88"/>
      <c r="H78" s="88"/>
    </row>
    <row r="79" spans="1:8" ht="9.75">
      <c r="A79" s="90"/>
      <c r="B79" s="166"/>
      <c r="C79" s="166"/>
      <c r="D79" s="166"/>
      <c r="E79" s="166"/>
      <c r="F79" s="166"/>
      <c r="G79" s="166"/>
      <c r="H79" s="166"/>
    </row>
    <row r="80" spans="1:8" ht="4.5" customHeight="1">
      <c r="A80" s="90"/>
      <c r="B80" s="93"/>
      <c r="C80" s="93"/>
      <c r="D80" s="93"/>
      <c r="E80" s="93"/>
      <c r="F80" s="93"/>
      <c r="G80" s="93"/>
      <c r="H80" s="93"/>
    </row>
    <row r="81" spans="1:9" ht="25.5" customHeight="1">
      <c r="A81" s="161"/>
      <c r="B81" s="161"/>
      <c r="C81" s="161"/>
      <c r="D81" s="161"/>
      <c r="E81" s="161"/>
      <c r="F81" s="161"/>
      <c r="G81" s="161"/>
      <c r="H81" s="161"/>
      <c r="I81" s="106"/>
    </row>
    <row r="82" spans="1:9" ht="9.75">
      <c r="A82" s="90"/>
      <c r="B82" s="107"/>
      <c r="C82" s="162"/>
      <c r="D82" s="162"/>
      <c r="E82" s="162"/>
      <c r="F82" s="162"/>
      <c r="G82" s="162"/>
      <c r="H82" s="162"/>
      <c r="I82" s="162"/>
    </row>
    <row r="83" spans="1:9" ht="9.75">
      <c r="A83" s="90"/>
      <c r="B83" s="163"/>
      <c r="C83" s="163"/>
      <c r="D83" s="163"/>
      <c r="E83" s="163"/>
      <c r="F83" s="163"/>
      <c r="G83" s="163"/>
      <c r="H83" s="163"/>
      <c r="I83" s="163"/>
    </row>
    <row r="84" spans="1:9" ht="9.75">
      <c r="A84" s="90"/>
      <c r="B84" s="46"/>
      <c r="C84" s="45"/>
      <c r="D84" s="88"/>
      <c r="E84" s="88"/>
      <c r="F84" s="88"/>
      <c r="G84" s="88"/>
      <c r="H84" s="88"/>
      <c r="I84" s="106"/>
    </row>
    <row r="85" spans="1:9" ht="9.75">
      <c r="A85" s="94"/>
      <c r="B85" s="95"/>
      <c r="C85" s="96"/>
      <c r="D85" s="94"/>
      <c r="E85" s="94"/>
      <c r="F85" s="94"/>
      <c r="G85" s="94"/>
      <c r="H85" s="94"/>
      <c r="I85" s="106"/>
    </row>
    <row r="86" spans="1:12" ht="48.75" customHeight="1">
      <c r="A86" s="108"/>
      <c r="B86" s="109"/>
      <c r="C86" s="52"/>
      <c r="D86" s="46"/>
      <c r="E86" s="110"/>
      <c r="F86" s="110"/>
      <c r="G86" s="110"/>
      <c r="H86" s="110"/>
      <c r="I86" s="111"/>
      <c r="J86" s="105" t="s">
        <v>144</v>
      </c>
      <c r="K86" s="97" t="s">
        <v>145</v>
      </c>
      <c r="L86" s="97" t="s">
        <v>3</v>
      </c>
    </row>
    <row r="87" spans="1:12" ht="9.75">
      <c r="A87" s="96"/>
      <c r="B87" s="95"/>
      <c r="C87" s="98"/>
      <c r="D87" s="98"/>
      <c r="E87" s="98"/>
      <c r="F87" s="98"/>
      <c r="G87" s="98"/>
      <c r="H87" s="98"/>
      <c r="I87" s="98"/>
      <c r="J87" s="99" t="e">
        <f>'[1]вед'!M104-'[1]доходы'!J61</f>
        <v>#REF!</v>
      </c>
      <c r="K87" s="100" t="e">
        <f>'[1]вед'!N104-'[1]доходы'!K61</f>
        <v>#REF!</v>
      </c>
      <c r="L87" s="100" t="e">
        <f>'[1]вед'!O104-'[1]доходы'!L61</f>
        <v>#REF!</v>
      </c>
    </row>
    <row r="88" spans="4:8" ht="9.75">
      <c r="D88" s="101"/>
      <c r="E88" s="101"/>
      <c r="F88" s="101"/>
      <c r="G88" s="101"/>
      <c r="H88" s="101"/>
    </row>
    <row r="89" spans="4:8" ht="9.75">
      <c r="D89" s="101"/>
      <c r="E89" s="101"/>
      <c r="F89" s="101"/>
      <c r="G89" s="101"/>
      <c r="H89" s="101"/>
    </row>
    <row r="90" ht="9.75">
      <c r="E90" s="101"/>
    </row>
    <row r="92" spans="6:8" ht="9.75">
      <c r="F92" s="101"/>
      <c r="G92" s="101"/>
      <c r="H92" s="101"/>
    </row>
  </sheetData>
  <sheetProtection/>
  <mergeCells count="6">
    <mergeCell ref="A81:H81"/>
    <mergeCell ref="C82:I82"/>
    <mergeCell ref="B83:I83"/>
    <mergeCell ref="A3:C3"/>
    <mergeCell ref="A6:H6"/>
    <mergeCell ref="B79:H79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70" t="s">
        <v>147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6" s="6" customFormat="1" ht="35.25" customHeight="1">
      <c r="A4" s="164" t="s">
        <v>274</v>
      </c>
      <c r="B4" s="164"/>
      <c r="C4" s="164"/>
      <c r="D4" s="173"/>
      <c r="E4" s="173"/>
      <c r="F4" s="173"/>
      <c r="G4" s="173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22.5" customHeight="1">
      <c r="A6" s="167" t="s">
        <v>239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  <c r="M6" s="169"/>
      <c r="N6" s="169"/>
      <c r="O6" s="169"/>
      <c r="P6" s="169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171</v>
      </c>
      <c r="G8" s="19" t="s">
        <v>11</v>
      </c>
      <c r="H8" s="20" t="s">
        <v>0</v>
      </c>
      <c r="I8" s="20" t="s">
        <v>12</v>
      </c>
      <c r="J8" s="20" t="s">
        <v>13</v>
      </c>
      <c r="K8" s="20" t="s">
        <v>14</v>
      </c>
      <c r="L8" s="21" t="s">
        <v>1</v>
      </c>
      <c r="M8" s="21" t="s">
        <v>15</v>
      </c>
      <c r="N8" s="21" t="s">
        <v>2</v>
      </c>
      <c r="O8" s="21" t="s">
        <v>3</v>
      </c>
    </row>
    <row r="9" spans="1:15" ht="38.25" customHeight="1">
      <c r="A9" s="17" t="s">
        <v>160</v>
      </c>
      <c r="B9" s="116" t="s">
        <v>78</v>
      </c>
      <c r="C9" s="124">
        <v>911</v>
      </c>
      <c r="D9" s="125"/>
      <c r="E9" s="125"/>
      <c r="F9" s="125"/>
      <c r="G9" s="126">
        <f>G10+G30+G60+G71+G79+G88+G92</f>
        <v>122989.2</v>
      </c>
      <c r="H9" s="20"/>
      <c r="I9" s="20"/>
      <c r="J9" s="20"/>
      <c r="K9" s="20"/>
      <c r="L9" s="21"/>
      <c r="M9" s="21"/>
      <c r="N9" s="21"/>
      <c r="O9" s="21"/>
    </row>
    <row r="10" spans="1:15" ht="16.5" customHeight="1">
      <c r="A10" s="22" t="s">
        <v>16</v>
      </c>
      <c r="B10" s="117" t="s">
        <v>17</v>
      </c>
      <c r="C10" s="127" t="s">
        <v>18</v>
      </c>
      <c r="D10" s="128" t="s">
        <v>19</v>
      </c>
      <c r="E10" s="128"/>
      <c r="F10" s="128"/>
      <c r="G10" s="129">
        <f>G11+G21+G24</f>
        <v>24979.899999999998</v>
      </c>
      <c r="H10" s="3">
        <f>SUM(H11:H24)</f>
        <v>261.59999999999997</v>
      </c>
      <c r="I10" s="3">
        <f>SUM(I11:I24)</f>
        <v>46.89999999999998</v>
      </c>
      <c r="J10" s="3">
        <f>SUM(J11:J24)</f>
        <v>91.39999999999998</v>
      </c>
      <c r="K10" s="3">
        <f>SUM(K11:K24)</f>
        <v>91.39999999999998</v>
      </c>
      <c r="L10" s="23" t="e">
        <f>#REF!+#REF!</f>
        <v>#REF!</v>
      </c>
      <c r="M10" s="23" t="e">
        <f>#REF!+#REF!</f>
        <v>#REF!</v>
      </c>
      <c r="N10" s="23" t="e">
        <f>#REF!+#REF!</f>
        <v>#REF!</v>
      </c>
      <c r="O10" s="23" t="e">
        <f>#REF!+#REF!</f>
        <v>#REF!</v>
      </c>
    </row>
    <row r="11" spans="1:18" ht="36" customHeight="1">
      <c r="A11" s="22" t="s">
        <v>20</v>
      </c>
      <c r="B11" s="2" t="s">
        <v>27</v>
      </c>
      <c r="C11" s="130">
        <v>911</v>
      </c>
      <c r="D11" s="128" t="s">
        <v>28</v>
      </c>
      <c r="E11" s="131"/>
      <c r="F11" s="131"/>
      <c r="G11" s="132">
        <f>G12+G16+G18</f>
        <v>17641.6</v>
      </c>
      <c r="H11" s="30">
        <v>65.7</v>
      </c>
      <c r="I11" s="30">
        <v>0</v>
      </c>
      <c r="J11" s="30">
        <v>0</v>
      </c>
      <c r="K11" s="30">
        <v>0</v>
      </c>
      <c r="L11" s="23" t="e">
        <f>#REF!+#REF!+#REF!+#REF!</f>
        <v>#REF!</v>
      </c>
      <c r="M11" s="23" t="e">
        <f>#REF!+#REF!+#REF!+#REF!</f>
        <v>#REF!</v>
      </c>
      <c r="N11" s="23" t="e">
        <f>#REF!+#REF!+#REF!+#REF!</f>
        <v>#REF!</v>
      </c>
      <c r="O11" s="32" t="e">
        <f>#REF!+#REF!+#REF!+#REF!</f>
        <v>#REF!</v>
      </c>
      <c r="P11" s="29"/>
      <c r="Q11" s="29"/>
      <c r="R11" s="29"/>
    </row>
    <row r="12" spans="1:15" ht="21.75" customHeight="1">
      <c r="A12" s="27" t="s">
        <v>224</v>
      </c>
      <c r="B12" s="117" t="s">
        <v>29</v>
      </c>
      <c r="C12" s="130">
        <v>911</v>
      </c>
      <c r="D12" s="123" t="s">
        <v>28</v>
      </c>
      <c r="E12" s="123" t="s">
        <v>222</v>
      </c>
      <c r="F12" s="133"/>
      <c r="G12" s="134">
        <f>G13+G14+G15</f>
        <v>14205.3</v>
      </c>
      <c r="H12" s="26"/>
      <c r="I12" s="26"/>
      <c r="J12" s="26"/>
      <c r="K12" s="26"/>
      <c r="L12" s="28"/>
      <c r="M12" s="28"/>
      <c r="N12" s="28"/>
      <c r="O12" s="28"/>
    </row>
    <row r="13" spans="1:15" ht="30.75" customHeight="1">
      <c r="A13" s="27"/>
      <c r="B13" s="117" t="s">
        <v>164</v>
      </c>
      <c r="C13" s="130">
        <v>911</v>
      </c>
      <c r="D13" s="123" t="s">
        <v>28</v>
      </c>
      <c r="E13" s="123" t="s">
        <v>222</v>
      </c>
      <c r="F13" s="131" t="s">
        <v>165</v>
      </c>
      <c r="G13" s="134">
        <v>11431.6</v>
      </c>
      <c r="H13" s="30"/>
      <c r="I13" s="30"/>
      <c r="J13" s="30"/>
      <c r="K13" s="30"/>
      <c r="L13" s="31" t="e">
        <f>#REF!+#REF!</f>
        <v>#REF!</v>
      </c>
      <c r="M13" s="31" t="e">
        <f>#REF!+#REF!</f>
        <v>#REF!</v>
      </c>
      <c r="N13" s="31" t="e">
        <f>#REF!+#REF!</f>
        <v>#REF!</v>
      </c>
      <c r="O13" s="31" t="e">
        <f>#REF!+#REF!</f>
        <v>#REF!</v>
      </c>
    </row>
    <row r="14" spans="1:15" ht="18" customHeight="1">
      <c r="A14" s="27"/>
      <c r="B14" s="117" t="s">
        <v>188</v>
      </c>
      <c r="C14" s="130">
        <v>911</v>
      </c>
      <c r="D14" s="123" t="s">
        <v>28</v>
      </c>
      <c r="E14" s="123" t="s">
        <v>222</v>
      </c>
      <c r="F14" s="123" t="s">
        <v>166</v>
      </c>
      <c r="G14" s="134">
        <v>2761.4</v>
      </c>
      <c r="H14" s="30"/>
      <c r="I14" s="30"/>
      <c r="J14" s="30"/>
      <c r="K14" s="30"/>
      <c r="L14" s="31"/>
      <c r="M14" s="31"/>
      <c r="N14" s="31"/>
      <c r="O14" s="31"/>
    </row>
    <row r="15" spans="1:15" ht="14.25" customHeight="1">
      <c r="A15" s="27"/>
      <c r="B15" s="117" t="s">
        <v>169</v>
      </c>
      <c r="C15" s="130">
        <v>911</v>
      </c>
      <c r="D15" s="123" t="s">
        <v>28</v>
      </c>
      <c r="E15" s="123" t="s">
        <v>222</v>
      </c>
      <c r="F15" s="123" t="s">
        <v>170</v>
      </c>
      <c r="G15" s="134">
        <v>12.3</v>
      </c>
      <c r="H15" s="30"/>
      <c r="I15" s="30"/>
      <c r="J15" s="30"/>
      <c r="K15" s="30"/>
      <c r="L15" s="31"/>
      <c r="M15" s="31"/>
      <c r="N15" s="31"/>
      <c r="O15" s="31"/>
    </row>
    <row r="16" spans="1:15" ht="22.5" customHeight="1">
      <c r="A16" s="27" t="s">
        <v>175</v>
      </c>
      <c r="B16" s="118" t="s">
        <v>235</v>
      </c>
      <c r="C16" s="135">
        <v>911</v>
      </c>
      <c r="D16" s="136" t="s">
        <v>28</v>
      </c>
      <c r="E16" s="136" t="s">
        <v>225</v>
      </c>
      <c r="F16" s="136"/>
      <c r="G16" s="137">
        <f>G17</f>
        <v>6.5</v>
      </c>
      <c r="H16" s="30"/>
      <c r="I16" s="30"/>
      <c r="J16" s="30"/>
      <c r="K16" s="30"/>
      <c r="L16" s="31"/>
      <c r="M16" s="31"/>
      <c r="N16" s="31"/>
      <c r="O16" s="31"/>
    </row>
    <row r="17" spans="1:15" ht="17.25" customHeight="1">
      <c r="A17" s="27"/>
      <c r="B17" s="117" t="s">
        <v>188</v>
      </c>
      <c r="C17" s="135">
        <v>911</v>
      </c>
      <c r="D17" s="136" t="s">
        <v>28</v>
      </c>
      <c r="E17" s="136" t="s">
        <v>225</v>
      </c>
      <c r="F17" s="136" t="s">
        <v>166</v>
      </c>
      <c r="G17" s="137">
        <v>6.5</v>
      </c>
      <c r="H17" s="30"/>
      <c r="I17" s="30"/>
      <c r="J17" s="30"/>
      <c r="K17" s="30"/>
      <c r="L17" s="31"/>
      <c r="M17" s="31"/>
      <c r="N17" s="31"/>
      <c r="O17" s="31"/>
    </row>
    <row r="18" spans="1:15" ht="23.25" customHeight="1">
      <c r="A18" s="27" t="s">
        <v>176</v>
      </c>
      <c r="B18" s="118" t="s">
        <v>234</v>
      </c>
      <c r="C18" s="135">
        <v>911</v>
      </c>
      <c r="D18" s="136" t="s">
        <v>28</v>
      </c>
      <c r="E18" s="136" t="s">
        <v>226</v>
      </c>
      <c r="F18" s="136"/>
      <c r="G18" s="137">
        <f>G19+G20</f>
        <v>3429.7999999999997</v>
      </c>
      <c r="H18" s="30"/>
      <c r="I18" s="30"/>
      <c r="J18" s="30"/>
      <c r="K18" s="30"/>
      <c r="L18" s="31"/>
      <c r="M18" s="31"/>
      <c r="N18" s="31"/>
      <c r="O18" s="31"/>
    </row>
    <row r="19" spans="1:15" ht="36" customHeight="1">
      <c r="A19" s="27"/>
      <c r="B19" s="118" t="s">
        <v>164</v>
      </c>
      <c r="C19" s="135">
        <v>911</v>
      </c>
      <c r="D19" s="136" t="s">
        <v>28</v>
      </c>
      <c r="E19" s="136" t="s">
        <v>226</v>
      </c>
      <c r="F19" s="136" t="s">
        <v>165</v>
      </c>
      <c r="G19" s="137">
        <v>3190.6</v>
      </c>
      <c r="H19" s="30"/>
      <c r="I19" s="30"/>
      <c r="J19" s="30"/>
      <c r="K19" s="30"/>
      <c r="L19" s="31"/>
      <c r="M19" s="31"/>
      <c r="N19" s="31"/>
      <c r="O19" s="31"/>
    </row>
    <row r="20" spans="1:15" ht="16.5" customHeight="1">
      <c r="A20" s="27"/>
      <c r="B20" s="117" t="s">
        <v>188</v>
      </c>
      <c r="C20" s="135">
        <v>911</v>
      </c>
      <c r="D20" s="136" t="s">
        <v>28</v>
      </c>
      <c r="E20" s="136" t="s">
        <v>226</v>
      </c>
      <c r="F20" s="136" t="s">
        <v>166</v>
      </c>
      <c r="G20" s="137">
        <v>239.2</v>
      </c>
      <c r="H20" s="30"/>
      <c r="I20" s="30"/>
      <c r="J20" s="30"/>
      <c r="K20" s="30"/>
      <c r="L20" s="31"/>
      <c r="M20" s="31"/>
      <c r="N20" s="31"/>
      <c r="O20" s="31"/>
    </row>
    <row r="21" spans="1:15" ht="15.75" customHeight="1">
      <c r="A21" s="22" t="s">
        <v>21</v>
      </c>
      <c r="B21" s="2" t="s">
        <v>30</v>
      </c>
      <c r="C21" s="130">
        <v>911</v>
      </c>
      <c r="D21" s="138" t="s">
        <v>31</v>
      </c>
      <c r="E21" s="133"/>
      <c r="F21" s="133"/>
      <c r="G21" s="132">
        <f>G22</f>
        <v>100</v>
      </c>
      <c r="H21" s="24"/>
      <c r="I21" s="24"/>
      <c r="J21" s="24"/>
      <c r="K21" s="24"/>
      <c r="L21" s="25">
        <f aca="true" t="shared" si="0" ref="L21:O22">L22</f>
        <v>0</v>
      </c>
      <c r="M21" s="25">
        <f t="shared" si="0"/>
        <v>0</v>
      </c>
      <c r="N21" s="25">
        <f t="shared" si="0"/>
        <v>0</v>
      </c>
      <c r="O21" s="25">
        <f t="shared" si="0"/>
        <v>40</v>
      </c>
    </row>
    <row r="22" spans="1:15" ht="15.75" customHeight="1">
      <c r="A22" s="27" t="s">
        <v>24</v>
      </c>
      <c r="B22" s="117" t="s">
        <v>172</v>
      </c>
      <c r="C22" s="130">
        <v>911</v>
      </c>
      <c r="D22" s="131" t="s">
        <v>31</v>
      </c>
      <c r="E22" s="131" t="s">
        <v>203</v>
      </c>
      <c r="F22" s="131"/>
      <c r="G22" s="134">
        <f>G23</f>
        <v>100</v>
      </c>
      <c r="H22" s="30"/>
      <c r="I22" s="30"/>
      <c r="J22" s="30"/>
      <c r="K22" s="30"/>
      <c r="L22" s="31">
        <f t="shared" si="0"/>
        <v>0</v>
      </c>
      <c r="M22" s="31">
        <f t="shared" si="0"/>
        <v>0</v>
      </c>
      <c r="N22" s="31">
        <f t="shared" si="0"/>
        <v>0</v>
      </c>
      <c r="O22" s="31">
        <f t="shared" si="0"/>
        <v>40</v>
      </c>
    </row>
    <row r="23" spans="1:15" ht="15" customHeight="1">
      <c r="A23" s="27"/>
      <c r="B23" s="117" t="s">
        <v>169</v>
      </c>
      <c r="C23" s="130">
        <v>911</v>
      </c>
      <c r="D23" s="131" t="s">
        <v>31</v>
      </c>
      <c r="E23" s="131" t="s">
        <v>203</v>
      </c>
      <c r="F23" s="131" t="s">
        <v>170</v>
      </c>
      <c r="G23" s="134">
        <v>100</v>
      </c>
      <c r="H23" s="30"/>
      <c r="I23" s="30"/>
      <c r="J23" s="30"/>
      <c r="K23" s="30"/>
      <c r="L23" s="31">
        <f>40-40</f>
        <v>0</v>
      </c>
      <c r="M23" s="31">
        <f>0+40-40</f>
        <v>0</v>
      </c>
      <c r="N23" s="31">
        <f>0+40-40</f>
        <v>0</v>
      </c>
      <c r="O23" s="31">
        <f>0+40</f>
        <v>40</v>
      </c>
    </row>
    <row r="24" spans="1:15" ht="16.5" customHeight="1">
      <c r="A24" s="22" t="s">
        <v>26</v>
      </c>
      <c r="B24" s="2" t="s">
        <v>32</v>
      </c>
      <c r="C24" s="130">
        <v>911</v>
      </c>
      <c r="D24" s="138" t="s">
        <v>33</v>
      </c>
      <c r="E24" s="133"/>
      <c r="F24" s="133"/>
      <c r="G24" s="132">
        <f>G25+G27</f>
        <v>7238.299999999999</v>
      </c>
      <c r="H24" s="35">
        <f>259.5+21.4-12-73</f>
        <v>195.89999999999998</v>
      </c>
      <c r="I24" s="35">
        <f>339.5+21.4-15-111-55-73-60</f>
        <v>46.89999999999998</v>
      </c>
      <c r="J24" s="35">
        <f>589.5+21.4-30-350-6.5-73-60</f>
        <v>91.39999999999998</v>
      </c>
      <c r="K24" s="35">
        <f>424.5+21.4-115-6.5-100-73-60</f>
        <v>91.39999999999998</v>
      </c>
      <c r="L24" s="25" t="e">
        <f>#REF!+#REF!+#REF!</f>
        <v>#REF!</v>
      </c>
      <c r="M24" s="25" t="e">
        <f>#REF!+#REF!+#REF!</f>
        <v>#REF!</v>
      </c>
      <c r="N24" s="25" t="e">
        <f>#REF!+#REF!+#REF!</f>
        <v>#REF!</v>
      </c>
      <c r="O24" s="25" t="e">
        <f>#REF!+#REF!+#REF!</f>
        <v>#REF!</v>
      </c>
    </row>
    <row r="25" spans="1:15" ht="21">
      <c r="A25" s="27" t="s">
        <v>151</v>
      </c>
      <c r="B25" s="117" t="s">
        <v>79</v>
      </c>
      <c r="C25" s="130">
        <v>911</v>
      </c>
      <c r="D25" s="131" t="s">
        <v>33</v>
      </c>
      <c r="E25" s="123" t="s">
        <v>210</v>
      </c>
      <c r="F25" s="131"/>
      <c r="G25" s="134">
        <f>G26</f>
        <v>72</v>
      </c>
      <c r="H25" s="36"/>
      <c r="I25" s="36"/>
      <c r="J25" s="36"/>
      <c r="K25" s="36"/>
      <c r="L25" s="31"/>
      <c r="M25" s="31"/>
      <c r="N25" s="31"/>
      <c r="O25" s="31"/>
    </row>
    <row r="26" spans="1:15" ht="15" customHeight="1">
      <c r="A26" s="27"/>
      <c r="B26" s="117" t="s">
        <v>169</v>
      </c>
      <c r="C26" s="130">
        <v>911</v>
      </c>
      <c r="D26" s="131" t="s">
        <v>33</v>
      </c>
      <c r="E26" s="123" t="s">
        <v>210</v>
      </c>
      <c r="F26" s="131" t="s">
        <v>170</v>
      </c>
      <c r="G26" s="134">
        <v>72</v>
      </c>
      <c r="H26" s="36"/>
      <c r="I26" s="36"/>
      <c r="J26" s="36"/>
      <c r="K26" s="36"/>
      <c r="L26" s="31"/>
      <c r="M26" s="31"/>
      <c r="N26" s="31"/>
      <c r="O26" s="31"/>
    </row>
    <row r="27" spans="1:15" ht="15" customHeight="1">
      <c r="A27" s="27" t="s">
        <v>152</v>
      </c>
      <c r="B27" s="117" t="s">
        <v>220</v>
      </c>
      <c r="C27" s="130">
        <v>911</v>
      </c>
      <c r="D27" s="131" t="s">
        <v>33</v>
      </c>
      <c r="E27" s="123" t="s">
        <v>221</v>
      </c>
      <c r="F27" s="131"/>
      <c r="G27" s="134">
        <f>G28+G29</f>
        <v>7166.299999999999</v>
      </c>
      <c r="H27" s="36"/>
      <c r="I27" s="36"/>
      <c r="J27" s="36"/>
      <c r="K27" s="36"/>
      <c r="L27" s="31"/>
      <c r="M27" s="31"/>
      <c r="N27" s="31"/>
      <c r="O27" s="31"/>
    </row>
    <row r="28" spans="1:15" ht="30.75">
      <c r="A28" s="27"/>
      <c r="B28" s="117" t="s">
        <v>164</v>
      </c>
      <c r="C28" s="130">
        <v>911</v>
      </c>
      <c r="D28" s="131" t="s">
        <v>33</v>
      </c>
      <c r="E28" s="123" t="s">
        <v>221</v>
      </c>
      <c r="F28" s="131" t="s">
        <v>165</v>
      </c>
      <c r="G28" s="134">
        <v>6982.9</v>
      </c>
      <c r="H28" s="36"/>
      <c r="I28" s="36"/>
      <c r="J28" s="36"/>
      <c r="K28" s="36"/>
      <c r="L28" s="31"/>
      <c r="M28" s="31"/>
      <c r="N28" s="31"/>
      <c r="O28" s="31"/>
    </row>
    <row r="29" spans="1:15" ht="14.25" customHeight="1">
      <c r="A29" s="27"/>
      <c r="B29" s="117" t="s">
        <v>188</v>
      </c>
      <c r="C29" s="130">
        <v>911</v>
      </c>
      <c r="D29" s="131" t="s">
        <v>33</v>
      </c>
      <c r="E29" s="123" t="s">
        <v>221</v>
      </c>
      <c r="F29" s="131" t="s">
        <v>166</v>
      </c>
      <c r="G29" s="134">
        <v>183.4</v>
      </c>
      <c r="H29" s="36"/>
      <c r="I29" s="36"/>
      <c r="J29" s="36"/>
      <c r="K29" s="36"/>
      <c r="L29" s="31"/>
      <c r="M29" s="31"/>
      <c r="N29" s="31"/>
      <c r="O29" s="31"/>
    </row>
    <row r="30" spans="1:15" ht="15" customHeight="1">
      <c r="A30" s="22" t="s">
        <v>185</v>
      </c>
      <c r="B30" s="117" t="s">
        <v>35</v>
      </c>
      <c r="C30" s="130">
        <v>911</v>
      </c>
      <c r="D30" s="128" t="s">
        <v>36</v>
      </c>
      <c r="E30" s="128"/>
      <c r="F30" s="128"/>
      <c r="G30" s="132">
        <f>G31</f>
        <v>60433.4</v>
      </c>
      <c r="H30" s="3">
        <f>SUM(H31:H34)</f>
        <v>0</v>
      </c>
      <c r="I30" s="3">
        <f>SUM(I31:I34)</f>
        <v>4532.02</v>
      </c>
      <c r="J30" s="3">
        <f>SUM(J31:J34)</f>
        <v>4435</v>
      </c>
      <c r="K30" s="3">
        <f>SUM(K31:K34)</f>
        <v>1285</v>
      </c>
      <c r="L30" s="23" t="e">
        <f>#REF!+L31+#REF!</f>
        <v>#REF!</v>
      </c>
      <c r="M30" s="23" t="e">
        <f>#REF!+M31+#REF!</f>
        <v>#REF!</v>
      </c>
      <c r="N30" s="23" t="e">
        <f>#REF!+N31+#REF!</f>
        <v>#REF!</v>
      </c>
      <c r="O30" s="23" t="e">
        <f>#REF!+O31+#REF!</f>
        <v>#REF!</v>
      </c>
    </row>
    <row r="31" spans="1:15" ht="16.5" customHeight="1">
      <c r="A31" s="22" t="s">
        <v>186</v>
      </c>
      <c r="B31" s="2" t="s">
        <v>38</v>
      </c>
      <c r="C31" s="130">
        <v>911</v>
      </c>
      <c r="D31" s="138" t="s">
        <v>39</v>
      </c>
      <c r="E31" s="133"/>
      <c r="F31" s="133"/>
      <c r="G31" s="132">
        <f>G32+G41+G46+G55</f>
        <v>60433.4</v>
      </c>
      <c r="H31" s="26">
        <f>10-10</f>
        <v>0</v>
      </c>
      <c r="I31" s="26">
        <f>3260+250+15+85+30+100+336.67+355.35+100</f>
        <v>4532.02</v>
      </c>
      <c r="J31" s="26">
        <f>1705+30+10+350+60+30+1200+250+800</f>
        <v>4435</v>
      </c>
      <c r="K31" s="26">
        <f>60+85+1140</f>
        <v>1285</v>
      </c>
      <c r="L31" s="25" t="e">
        <f>SUM(L33,L37,#REF!,#REF!,L41,L46,L51,#REF!,#REF!,#REF!,#REF!,#REF!)</f>
        <v>#REF!</v>
      </c>
      <c r="M31" s="25" t="e">
        <f>SUM(M33,M37,#REF!,#REF!,M41,M46,M51,#REF!,#REF!,#REF!,#REF!,#REF!)</f>
        <v>#REF!</v>
      </c>
      <c r="N31" s="25" t="e">
        <f>SUM(N33,N37,#REF!,#REF!,N41,N46,N51,#REF!,#REF!,#REF!,#REF!,#REF!)</f>
        <v>#REF!</v>
      </c>
      <c r="O31" s="25" t="e">
        <f>SUM(O33,O37,#REF!,#REF!,O41,O46,O51,#REF!,#REF!,#REF!,#REF!,#REF!)</f>
        <v>#REF!</v>
      </c>
    </row>
    <row r="32" spans="1:15" ht="15.75" customHeight="1">
      <c r="A32" s="27" t="s">
        <v>187</v>
      </c>
      <c r="B32" s="117" t="s">
        <v>40</v>
      </c>
      <c r="C32" s="130">
        <v>911</v>
      </c>
      <c r="D32" s="123" t="s">
        <v>39</v>
      </c>
      <c r="E32" s="123" t="s">
        <v>189</v>
      </c>
      <c r="F32" s="133"/>
      <c r="G32" s="134">
        <f>G33+G37+G39+G35</f>
        <v>15460.9</v>
      </c>
      <c r="H32" s="26"/>
      <c r="I32" s="26"/>
      <c r="J32" s="26"/>
      <c r="K32" s="26"/>
      <c r="L32" s="25"/>
      <c r="M32" s="25"/>
      <c r="N32" s="25"/>
      <c r="O32" s="25"/>
    </row>
    <row r="33" spans="1:15" ht="21">
      <c r="A33" s="27"/>
      <c r="B33" s="117" t="s">
        <v>41</v>
      </c>
      <c r="C33" s="130">
        <v>911</v>
      </c>
      <c r="D33" s="123" t="s">
        <v>39</v>
      </c>
      <c r="E33" s="123" t="s">
        <v>190</v>
      </c>
      <c r="F33" s="133"/>
      <c r="G33" s="134">
        <f>G34</f>
        <v>12813.9</v>
      </c>
      <c r="H33" s="26"/>
      <c r="I33" s="26"/>
      <c r="J33" s="26"/>
      <c r="K33" s="26"/>
      <c r="L33" s="28" t="e">
        <f>L34</f>
        <v>#REF!</v>
      </c>
      <c r="M33" s="28" t="e">
        <f>M34</f>
        <v>#REF!</v>
      </c>
      <c r="N33" s="28" t="e">
        <f>N34</f>
        <v>#REF!</v>
      </c>
      <c r="O33" s="28" t="e">
        <f>O34</f>
        <v>#REF!</v>
      </c>
    </row>
    <row r="34" spans="1:15" ht="12.75">
      <c r="A34" s="27"/>
      <c r="B34" s="117" t="s">
        <v>188</v>
      </c>
      <c r="C34" s="130">
        <v>911</v>
      </c>
      <c r="D34" s="123" t="s">
        <v>39</v>
      </c>
      <c r="E34" s="123" t="s">
        <v>190</v>
      </c>
      <c r="F34" s="123" t="s">
        <v>166</v>
      </c>
      <c r="G34" s="134">
        <v>12813.9</v>
      </c>
      <c r="H34" s="30"/>
      <c r="I34" s="30"/>
      <c r="J34" s="30"/>
      <c r="K34" s="30"/>
      <c r="L34" s="31" t="e">
        <f>#REF!</f>
        <v>#REF!</v>
      </c>
      <c r="M34" s="31" t="e">
        <f>#REF!</f>
        <v>#REF!</v>
      </c>
      <c r="N34" s="31" t="e">
        <f>#REF!</f>
        <v>#REF!</v>
      </c>
      <c r="O34" s="31" t="e">
        <f>#REF!</f>
        <v>#REF!</v>
      </c>
    </row>
    <row r="35" spans="1:15" ht="21">
      <c r="A35" s="27"/>
      <c r="B35" s="117" t="s">
        <v>157</v>
      </c>
      <c r="C35" s="130">
        <v>911</v>
      </c>
      <c r="D35" s="123" t="s">
        <v>39</v>
      </c>
      <c r="E35" s="123" t="s">
        <v>191</v>
      </c>
      <c r="F35" s="123"/>
      <c r="G35" s="134">
        <f>G36</f>
        <v>368</v>
      </c>
      <c r="H35" s="30"/>
      <c r="I35" s="30"/>
      <c r="J35" s="30"/>
      <c r="K35" s="30"/>
      <c r="L35" s="31"/>
      <c r="M35" s="31"/>
      <c r="N35" s="31"/>
      <c r="O35" s="31"/>
    </row>
    <row r="36" spans="1:15" ht="12.75">
      <c r="A36" s="27"/>
      <c r="B36" s="117" t="s">
        <v>188</v>
      </c>
      <c r="C36" s="130">
        <v>911</v>
      </c>
      <c r="D36" s="123" t="s">
        <v>39</v>
      </c>
      <c r="E36" s="123" t="s">
        <v>191</v>
      </c>
      <c r="F36" s="123" t="s">
        <v>166</v>
      </c>
      <c r="G36" s="134">
        <v>368</v>
      </c>
      <c r="H36" s="30"/>
      <c r="I36" s="30"/>
      <c r="J36" s="30"/>
      <c r="K36" s="30"/>
      <c r="L36" s="31"/>
      <c r="M36" s="31"/>
      <c r="N36" s="31"/>
      <c r="O36" s="31"/>
    </row>
    <row r="37" spans="1:15" ht="12.75">
      <c r="A37" s="27"/>
      <c r="B37" s="117" t="s">
        <v>42</v>
      </c>
      <c r="C37" s="130">
        <v>911</v>
      </c>
      <c r="D37" s="123" t="s">
        <v>39</v>
      </c>
      <c r="E37" s="123" t="s">
        <v>192</v>
      </c>
      <c r="F37" s="133"/>
      <c r="G37" s="134">
        <f>G38</f>
        <v>2110.1</v>
      </c>
      <c r="H37" s="26"/>
      <c r="I37" s="26"/>
      <c r="J37" s="26"/>
      <c r="K37" s="26"/>
      <c r="L37" s="28" t="e">
        <f>L38</f>
        <v>#REF!</v>
      </c>
      <c r="M37" s="28" t="e">
        <f>M38</f>
        <v>#REF!</v>
      </c>
      <c r="N37" s="28" t="e">
        <f>N38</f>
        <v>#REF!</v>
      </c>
      <c r="O37" s="28" t="e">
        <f>O38</f>
        <v>#REF!</v>
      </c>
    </row>
    <row r="38" spans="1:15" ht="12.75">
      <c r="A38" s="27"/>
      <c r="B38" s="117" t="s">
        <v>188</v>
      </c>
      <c r="C38" s="130">
        <v>911</v>
      </c>
      <c r="D38" s="131" t="s">
        <v>39</v>
      </c>
      <c r="E38" s="123" t="s">
        <v>192</v>
      </c>
      <c r="F38" s="131" t="s">
        <v>166</v>
      </c>
      <c r="G38" s="134">
        <v>2110.1</v>
      </c>
      <c r="H38" s="30"/>
      <c r="I38" s="30"/>
      <c r="J38" s="30"/>
      <c r="K38" s="30"/>
      <c r="L38" s="31" t="e">
        <f>#REF!</f>
        <v>#REF!</v>
      </c>
      <c r="M38" s="31" t="e">
        <f>#REF!</f>
        <v>#REF!</v>
      </c>
      <c r="N38" s="31" t="e">
        <f>#REF!</f>
        <v>#REF!</v>
      </c>
      <c r="O38" s="31" t="e">
        <f>#REF!</f>
        <v>#REF!</v>
      </c>
    </row>
    <row r="39" spans="1:15" ht="21">
      <c r="A39" s="27"/>
      <c r="B39" s="119" t="s">
        <v>80</v>
      </c>
      <c r="C39" s="130">
        <v>911</v>
      </c>
      <c r="D39" s="131" t="s">
        <v>39</v>
      </c>
      <c r="E39" s="123" t="s">
        <v>193</v>
      </c>
      <c r="F39" s="131"/>
      <c r="G39" s="134">
        <f>G40</f>
        <v>168.9</v>
      </c>
      <c r="H39" s="30"/>
      <c r="I39" s="30"/>
      <c r="J39" s="30"/>
      <c r="K39" s="30"/>
      <c r="L39" s="31"/>
      <c r="M39" s="31"/>
      <c r="N39" s="31"/>
      <c r="O39" s="31"/>
    </row>
    <row r="40" spans="1:15" ht="12.75">
      <c r="A40" s="27"/>
      <c r="B40" s="117" t="s">
        <v>188</v>
      </c>
      <c r="C40" s="130">
        <v>911</v>
      </c>
      <c r="D40" s="131" t="s">
        <v>39</v>
      </c>
      <c r="E40" s="123" t="s">
        <v>193</v>
      </c>
      <c r="F40" s="131" t="s">
        <v>166</v>
      </c>
      <c r="G40" s="134">
        <v>168.9</v>
      </c>
      <c r="H40" s="30"/>
      <c r="I40" s="30"/>
      <c r="J40" s="30"/>
      <c r="K40" s="30"/>
      <c r="L40" s="31"/>
      <c r="M40" s="31"/>
      <c r="N40" s="31"/>
      <c r="O40" s="31"/>
    </row>
    <row r="41" spans="1:15" ht="21">
      <c r="A41" s="27" t="s">
        <v>240</v>
      </c>
      <c r="B41" s="117" t="s">
        <v>81</v>
      </c>
      <c r="C41" s="130">
        <v>911</v>
      </c>
      <c r="D41" s="123" t="s">
        <v>39</v>
      </c>
      <c r="E41" s="123" t="s">
        <v>194</v>
      </c>
      <c r="F41" s="133"/>
      <c r="G41" s="134">
        <f>G42+G44</f>
        <v>15497.6</v>
      </c>
      <c r="H41" s="26"/>
      <c r="I41" s="26"/>
      <c r="J41" s="26"/>
      <c r="K41" s="26"/>
      <c r="L41" s="28" t="e">
        <f>L43</f>
        <v>#REF!</v>
      </c>
      <c r="M41" s="28" t="e">
        <f>M43</f>
        <v>#REF!</v>
      </c>
      <c r="N41" s="28" t="e">
        <f>N43</f>
        <v>#REF!</v>
      </c>
      <c r="O41" s="28" t="e">
        <f>O43</f>
        <v>#REF!</v>
      </c>
    </row>
    <row r="42" spans="1:15" ht="12.75">
      <c r="A42" s="27"/>
      <c r="B42" s="117" t="s">
        <v>82</v>
      </c>
      <c r="C42" s="130">
        <v>911</v>
      </c>
      <c r="D42" s="123" t="s">
        <v>39</v>
      </c>
      <c r="E42" s="123" t="s">
        <v>195</v>
      </c>
      <c r="F42" s="133"/>
      <c r="G42" s="134">
        <f>G43</f>
        <v>600</v>
      </c>
      <c r="H42" s="26"/>
      <c r="I42" s="26"/>
      <c r="J42" s="26"/>
      <c r="K42" s="26"/>
      <c r="L42" s="28"/>
      <c r="M42" s="28"/>
      <c r="N42" s="28"/>
      <c r="O42" s="28"/>
    </row>
    <row r="43" spans="1:15" ht="12.75">
      <c r="A43" s="27"/>
      <c r="B43" s="117" t="s">
        <v>188</v>
      </c>
      <c r="C43" s="130">
        <v>911</v>
      </c>
      <c r="D43" s="131" t="s">
        <v>39</v>
      </c>
      <c r="E43" s="123" t="s">
        <v>195</v>
      </c>
      <c r="F43" s="131" t="s">
        <v>166</v>
      </c>
      <c r="G43" s="134">
        <v>600</v>
      </c>
      <c r="H43" s="30"/>
      <c r="I43" s="30"/>
      <c r="J43" s="30"/>
      <c r="K43" s="30"/>
      <c r="L43" s="31" t="e">
        <f>#REF!</f>
        <v>#REF!</v>
      </c>
      <c r="M43" s="31" t="e">
        <f>#REF!</f>
        <v>#REF!</v>
      </c>
      <c r="N43" s="31" t="e">
        <f>#REF!</f>
        <v>#REF!</v>
      </c>
      <c r="O43" s="31" t="e">
        <f>#REF!</f>
        <v>#REF!</v>
      </c>
    </row>
    <row r="44" spans="1:15" ht="12.75">
      <c r="A44" s="27"/>
      <c r="B44" s="117" t="s">
        <v>251</v>
      </c>
      <c r="C44" s="130">
        <v>911</v>
      </c>
      <c r="D44" s="123" t="s">
        <v>39</v>
      </c>
      <c r="E44" s="123" t="s">
        <v>196</v>
      </c>
      <c r="F44" s="133"/>
      <c r="G44" s="134">
        <f>G45</f>
        <v>14897.6</v>
      </c>
      <c r="H44" s="30"/>
      <c r="I44" s="30"/>
      <c r="J44" s="30"/>
      <c r="K44" s="30"/>
      <c r="L44" s="31"/>
      <c r="M44" s="31"/>
      <c r="N44" s="31"/>
      <c r="O44" s="31"/>
    </row>
    <row r="45" spans="1:15" ht="12.75">
      <c r="A45" s="27"/>
      <c r="B45" s="117" t="s">
        <v>188</v>
      </c>
      <c r="C45" s="130">
        <v>911</v>
      </c>
      <c r="D45" s="131" t="s">
        <v>39</v>
      </c>
      <c r="E45" s="123" t="s">
        <v>196</v>
      </c>
      <c r="F45" s="131" t="s">
        <v>166</v>
      </c>
      <c r="G45" s="134">
        <v>14897.6</v>
      </c>
      <c r="H45" s="30"/>
      <c r="I45" s="30"/>
      <c r="J45" s="30"/>
      <c r="K45" s="30"/>
      <c r="L45" s="31"/>
      <c r="M45" s="31"/>
      <c r="N45" s="31"/>
      <c r="O45" s="31"/>
    </row>
    <row r="46" spans="1:15" ht="12.75">
      <c r="A46" s="27" t="s">
        <v>241</v>
      </c>
      <c r="B46" s="117" t="s">
        <v>43</v>
      </c>
      <c r="C46" s="130">
        <v>911</v>
      </c>
      <c r="D46" s="123" t="s">
        <v>39</v>
      </c>
      <c r="E46" s="123" t="s">
        <v>197</v>
      </c>
      <c r="F46" s="133"/>
      <c r="G46" s="134">
        <f>G47+G51+G53+G49</f>
        <v>6293.3</v>
      </c>
      <c r="H46" s="26"/>
      <c r="I46" s="26"/>
      <c r="J46" s="26"/>
      <c r="K46" s="26"/>
      <c r="L46" s="28" t="e">
        <f>L48</f>
        <v>#REF!</v>
      </c>
      <c r="M46" s="28" t="e">
        <f>M48</f>
        <v>#REF!</v>
      </c>
      <c r="N46" s="28" t="e">
        <f>N48</f>
        <v>#REF!</v>
      </c>
      <c r="O46" s="28" t="e">
        <f>O48</f>
        <v>#REF!</v>
      </c>
    </row>
    <row r="47" spans="1:15" ht="12.75">
      <c r="A47" s="27"/>
      <c r="B47" s="117" t="s">
        <v>83</v>
      </c>
      <c r="C47" s="130">
        <v>911</v>
      </c>
      <c r="D47" s="123" t="s">
        <v>39</v>
      </c>
      <c r="E47" s="123" t="s">
        <v>198</v>
      </c>
      <c r="F47" s="133"/>
      <c r="G47" s="134">
        <f>G48</f>
        <v>1410.1</v>
      </c>
      <c r="H47" s="26"/>
      <c r="I47" s="26"/>
      <c r="J47" s="26"/>
      <c r="K47" s="26"/>
      <c r="L47" s="28"/>
      <c r="M47" s="28"/>
      <c r="N47" s="28"/>
      <c r="O47" s="28"/>
    </row>
    <row r="48" spans="1:15" ht="12.75">
      <c r="A48" s="27"/>
      <c r="B48" s="117" t="s">
        <v>188</v>
      </c>
      <c r="C48" s="130">
        <v>911</v>
      </c>
      <c r="D48" s="131" t="s">
        <v>39</v>
      </c>
      <c r="E48" s="123" t="s">
        <v>198</v>
      </c>
      <c r="F48" s="131" t="s">
        <v>166</v>
      </c>
      <c r="G48" s="134">
        <v>1410.1</v>
      </c>
      <c r="H48" s="30"/>
      <c r="I48" s="30"/>
      <c r="J48" s="30"/>
      <c r="K48" s="30"/>
      <c r="L48" s="31" t="e">
        <f>#REF!</f>
        <v>#REF!</v>
      </c>
      <c r="M48" s="31" t="e">
        <f>#REF!</f>
        <v>#REF!</v>
      </c>
      <c r="N48" s="31" t="e">
        <f>#REF!</f>
        <v>#REF!</v>
      </c>
      <c r="O48" s="31" t="e">
        <f>#REF!</f>
        <v>#REF!</v>
      </c>
    </row>
    <row r="49" spans="1:15" ht="12.75">
      <c r="A49" s="27"/>
      <c r="B49" s="117" t="s">
        <v>271</v>
      </c>
      <c r="C49" s="130">
        <v>911</v>
      </c>
      <c r="D49" s="131" t="s">
        <v>39</v>
      </c>
      <c r="E49" s="123" t="s">
        <v>272</v>
      </c>
      <c r="F49" s="131"/>
      <c r="G49" s="134">
        <f>G50</f>
        <v>99</v>
      </c>
      <c r="H49" s="30"/>
      <c r="I49" s="30"/>
      <c r="J49" s="30"/>
      <c r="K49" s="30"/>
      <c r="L49" s="31"/>
      <c r="M49" s="31"/>
      <c r="N49" s="31"/>
      <c r="O49" s="31"/>
    </row>
    <row r="50" spans="1:15" ht="12.75">
      <c r="A50" s="27"/>
      <c r="B50" s="117" t="s">
        <v>188</v>
      </c>
      <c r="C50" s="130">
        <v>911</v>
      </c>
      <c r="D50" s="131" t="s">
        <v>39</v>
      </c>
      <c r="E50" s="123" t="s">
        <v>272</v>
      </c>
      <c r="F50" s="131" t="s">
        <v>166</v>
      </c>
      <c r="G50" s="134">
        <v>99</v>
      </c>
      <c r="H50" s="30"/>
      <c r="I50" s="30"/>
      <c r="J50" s="30"/>
      <c r="K50" s="30"/>
      <c r="L50" s="31"/>
      <c r="M50" s="31"/>
      <c r="N50" s="31"/>
      <c r="O50" s="31"/>
    </row>
    <row r="51" spans="1:15" ht="21">
      <c r="A51" s="27"/>
      <c r="B51" s="117" t="s">
        <v>84</v>
      </c>
      <c r="C51" s="130">
        <v>911</v>
      </c>
      <c r="D51" s="123" t="s">
        <v>39</v>
      </c>
      <c r="E51" s="123" t="s">
        <v>199</v>
      </c>
      <c r="F51" s="133"/>
      <c r="G51" s="134">
        <f>G52</f>
        <v>1784.2</v>
      </c>
      <c r="H51" s="26"/>
      <c r="I51" s="26"/>
      <c r="J51" s="26"/>
      <c r="K51" s="26"/>
      <c r="L51" s="28" t="e">
        <f>L52</f>
        <v>#REF!</v>
      </c>
      <c r="M51" s="28" t="e">
        <f>M52</f>
        <v>#REF!</v>
      </c>
      <c r="N51" s="28" t="e">
        <f>N52</f>
        <v>#REF!</v>
      </c>
      <c r="O51" s="28" t="e">
        <f>O52</f>
        <v>#REF!</v>
      </c>
    </row>
    <row r="52" spans="1:15" ht="12.75">
      <c r="A52" s="27"/>
      <c r="B52" s="117" t="s">
        <v>188</v>
      </c>
      <c r="C52" s="130">
        <v>911</v>
      </c>
      <c r="D52" s="131" t="s">
        <v>39</v>
      </c>
      <c r="E52" s="123" t="s">
        <v>199</v>
      </c>
      <c r="F52" s="131" t="s">
        <v>166</v>
      </c>
      <c r="G52" s="134">
        <v>1784.2</v>
      </c>
      <c r="H52" s="30"/>
      <c r="I52" s="30"/>
      <c r="J52" s="30"/>
      <c r="K52" s="30"/>
      <c r="L52" s="31" t="e">
        <f>#REF!</f>
        <v>#REF!</v>
      </c>
      <c r="M52" s="31" t="e">
        <f>#REF!</f>
        <v>#REF!</v>
      </c>
      <c r="N52" s="31" t="e">
        <f>#REF!</f>
        <v>#REF!</v>
      </c>
      <c r="O52" s="31" t="e">
        <f>#REF!</f>
        <v>#REF!</v>
      </c>
    </row>
    <row r="53" spans="1:15" ht="21">
      <c r="A53" s="27"/>
      <c r="B53" s="117" t="s">
        <v>85</v>
      </c>
      <c r="C53" s="130">
        <v>911</v>
      </c>
      <c r="D53" s="131" t="s">
        <v>39</v>
      </c>
      <c r="E53" s="123" t="s">
        <v>200</v>
      </c>
      <c r="F53" s="131"/>
      <c r="G53" s="134">
        <f>G54</f>
        <v>3000</v>
      </c>
      <c r="H53" s="30"/>
      <c r="I53" s="30"/>
      <c r="J53" s="30"/>
      <c r="K53" s="30"/>
      <c r="L53" s="31"/>
      <c r="M53" s="31"/>
      <c r="N53" s="31"/>
      <c r="O53" s="31"/>
    </row>
    <row r="54" spans="1:15" ht="12.75">
      <c r="A54" s="27"/>
      <c r="B54" s="117" t="s">
        <v>188</v>
      </c>
      <c r="C54" s="130">
        <v>911</v>
      </c>
      <c r="D54" s="131" t="s">
        <v>39</v>
      </c>
      <c r="E54" s="123" t="s">
        <v>200</v>
      </c>
      <c r="F54" s="131" t="s">
        <v>166</v>
      </c>
      <c r="G54" s="134">
        <v>3000</v>
      </c>
      <c r="H54" s="30"/>
      <c r="I54" s="30"/>
      <c r="J54" s="30"/>
      <c r="K54" s="30"/>
      <c r="L54" s="31"/>
      <c r="M54" s="31"/>
      <c r="N54" s="31"/>
      <c r="O54" s="31"/>
    </row>
    <row r="55" spans="1:15" ht="12.75">
      <c r="A55" s="27" t="s">
        <v>242</v>
      </c>
      <c r="B55" s="117" t="s">
        <v>86</v>
      </c>
      <c r="C55" s="130">
        <v>911</v>
      </c>
      <c r="D55" s="131" t="s">
        <v>39</v>
      </c>
      <c r="E55" s="123" t="s">
        <v>201</v>
      </c>
      <c r="F55" s="131"/>
      <c r="G55" s="134">
        <f>G56+G58</f>
        <v>23181.6</v>
      </c>
      <c r="H55" s="30"/>
      <c r="I55" s="30"/>
      <c r="J55" s="30"/>
      <c r="K55" s="30"/>
      <c r="L55" s="31"/>
      <c r="M55" s="31"/>
      <c r="N55" s="31"/>
      <c r="O55" s="31"/>
    </row>
    <row r="56" spans="1:15" ht="12.75">
      <c r="A56" s="27"/>
      <c r="B56" s="117" t="s">
        <v>87</v>
      </c>
      <c r="C56" s="130">
        <v>911</v>
      </c>
      <c r="D56" s="131" t="s">
        <v>39</v>
      </c>
      <c r="E56" s="123" t="s">
        <v>202</v>
      </c>
      <c r="F56" s="131"/>
      <c r="G56" s="134">
        <f>G57</f>
        <v>15548.9</v>
      </c>
      <c r="H56" s="30"/>
      <c r="I56" s="30"/>
      <c r="J56" s="30"/>
      <c r="K56" s="30"/>
      <c r="L56" s="31"/>
      <c r="M56" s="31"/>
      <c r="N56" s="31"/>
      <c r="O56" s="31"/>
    </row>
    <row r="57" spans="1:15" ht="12.75">
      <c r="A57" s="27"/>
      <c r="B57" s="117" t="s">
        <v>188</v>
      </c>
      <c r="C57" s="130">
        <v>911</v>
      </c>
      <c r="D57" s="131" t="s">
        <v>39</v>
      </c>
      <c r="E57" s="123" t="s">
        <v>202</v>
      </c>
      <c r="F57" s="131" t="s">
        <v>166</v>
      </c>
      <c r="G57" s="134">
        <v>15548.9</v>
      </c>
      <c r="H57" s="30"/>
      <c r="I57" s="30"/>
      <c r="J57" s="30"/>
      <c r="K57" s="30"/>
      <c r="L57" s="31"/>
      <c r="M57" s="31"/>
      <c r="N57" s="31"/>
      <c r="O57" s="31"/>
    </row>
    <row r="58" spans="1:15" ht="12.75">
      <c r="A58" s="27"/>
      <c r="B58" s="117" t="s">
        <v>252</v>
      </c>
      <c r="C58" s="130">
        <v>911</v>
      </c>
      <c r="D58" s="131" t="s">
        <v>39</v>
      </c>
      <c r="E58" s="123" t="s">
        <v>253</v>
      </c>
      <c r="F58" s="131"/>
      <c r="G58" s="134">
        <f>G59</f>
        <v>7632.7</v>
      </c>
      <c r="H58" s="30"/>
      <c r="I58" s="30"/>
      <c r="J58" s="30"/>
      <c r="K58" s="30"/>
      <c r="L58" s="31"/>
      <c r="M58" s="31"/>
      <c r="N58" s="31"/>
      <c r="O58" s="31"/>
    </row>
    <row r="59" spans="1:15" ht="12.75">
      <c r="A59" s="27"/>
      <c r="B59" s="117" t="s">
        <v>188</v>
      </c>
      <c r="C59" s="130">
        <v>911</v>
      </c>
      <c r="D59" s="131" t="s">
        <v>39</v>
      </c>
      <c r="E59" s="123" t="s">
        <v>253</v>
      </c>
      <c r="F59" s="131" t="s">
        <v>166</v>
      </c>
      <c r="G59" s="134">
        <v>7632.7</v>
      </c>
      <c r="H59" s="30"/>
      <c r="I59" s="30"/>
      <c r="J59" s="30"/>
      <c r="K59" s="30"/>
      <c r="L59" s="31"/>
      <c r="M59" s="31"/>
      <c r="N59" s="31"/>
      <c r="O59" s="31"/>
    </row>
    <row r="60" spans="1:15" ht="16.5" customHeight="1">
      <c r="A60" s="37" t="s">
        <v>34</v>
      </c>
      <c r="B60" s="117" t="s">
        <v>45</v>
      </c>
      <c r="C60" s="130">
        <v>911</v>
      </c>
      <c r="D60" s="128" t="s">
        <v>46</v>
      </c>
      <c r="E60" s="128"/>
      <c r="F60" s="128"/>
      <c r="G60" s="132">
        <f>G64+G61</f>
        <v>804.2</v>
      </c>
      <c r="H60" s="38">
        <f>SUM(H64:H64)</f>
        <v>40</v>
      </c>
      <c r="I60" s="38">
        <f>SUM(I64:I64)</f>
        <v>250.5</v>
      </c>
      <c r="J60" s="38">
        <f>SUM(J64:J64)</f>
        <v>96.5</v>
      </c>
      <c r="K60" s="38">
        <f>SUM(K64:K64)</f>
        <v>50</v>
      </c>
      <c r="L60" s="23" t="e">
        <f>L64</f>
        <v>#REF!</v>
      </c>
      <c r="M60" s="23" t="e">
        <f>M64</f>
        <v>#REF!</v>
      </c>
      <c r="N60" s="23" t="e">
        <f>N64</f>
        <v>#REF!</v>
      </c>
      <c r="O60" s="23" t="e">
        <f>O64</f>
        <v>#REF!</v>
      </c>
    </row>
    <row r="61" spans="1:15" ht="16.5" customHeight="1">
      <c r="A61" s="22" t="s">
        <v>37</v>
      </c>
      <c r="B61" s="2" t="s">
        <v>149</v>
      </c>
      <c r="C61" s="130">
        <v>911</v>
      </c>
      <c r="D61" s="128" t="s">
        <v>148</v>
      </c>
      <c r="E61" s="128"/>
      <c r="F61" s="128"/>
      <c r="G61" s="132">
        <f>G62</f>
        <v>150</v>
      </c>
      <c r="H61" s="38"/>
      <c r="I61" s="38"/>
      <c r="J61" s="38"/>
      <c r="K61" s="38"/>
      <c r="L61" s="23"/>
      <c r="M61" s="23"/>
      <c r="N61" s="23"/>
      <c r="O61" s="23"/>
    </row>
    <row r="62" spans="1:15" ht="41.25">
      <c r="A62" s="27" t="s">
        <v>153</v>
      </c>
      <c r="B62" s="118" t="s">
        <v>177</v>
      </c>
      <c r="C62" s="130">
        <v>911</v>
      </c>
      <c r="D62" s="131" t="s">
        <v>148</v>
      </c>
      <c r="E62" s="131" t="s">
        <v>209</v>
      </c>
      <c r="F62" s="131"/>
      <c r="G62" s="134">
        <f>G63</f>
        <v>150</v>
      </c>
      <c r="H62" s="38"/>
      <c r="I62" s="38"/>
      <c r="J62" s="38"/>
      <c r="K62" s="38"/>
      <c r="L62" s="23"/>
      <c r="M62" s="23"/>
      <c r="N62" s="23"/>
      <c r="O62" s="23"/>
    </row>
    <row r="63" spans="1:15" ht="16.5" customHeight="1">
      <c r="A63" s="37"/>
      <c r="B63" s="117" t="s">
        <v>188</v>
      </c>
      <c r="C63" s="130">
        <v>911</v>
      </c>
      <c r="D63" s="131" t="s">
        <v>148</v>
      </c>
      <c r="E63" s="131" t="s">
        <v>209</v>
      </c>
      <c r="F63" s="131" t="s">
        <v>166</v>
      </c>
      <c r="G63" s="134">
        <v>150</v>
      </c>
      <c r="H63" s="38"/>
      <c r="I63" s="38"/>
      <c r="J63" s="38"/>
      <c r="K63" s="38"/>
      <c r="L63" s="23"/>
      <c r="M63" s="23"/>
      <c r="N63" s="23"/>
      <c r="O63" s="23"/>
    </row>
    <row r="64" spans="1:15" ht="15.75" customHeight="1">
      <c r="A64" s="22" t="s">
        <v>243</v>
      </c>
      <c r="B64" s="2" t="s">
        <v>270</v>
      </c>
      <c r="C64" s="130">
        <v>911</v>
      </c>
      <c r="D64" s="128" t="s">
        <v>268</v>
      </c>
      <c r="E64" s="131"/>
      <c r="F64" s="131"/>
      <c r="G64" s="132">
        <f>G65+G67+G69</f>
        <v>654.2</v>
      </c>
      <c r="H64" s="36">
        <v>40</v>
      </c>
      <c r="I64" s="36">
        <f>164+76.5+10</f>
        <v>250.5</v>
      </c>
      <c r="J64" s="36">
        <f>20+76.5</f>
        <v>96.5</v>
      </c>
      <c r="K64" s="36">
        <v>50</v>
      </c>
      <c r="L64" s="23" t="e">
        <f>#REF!+#REF!+#REF!+#REF!+#REF!</f>
        <v>#REF!</v>
      </c>
      <c r="M64" s="23" t="e">
        <f>#REF!+#REF!+#REF!+#REF!+#REF!</f>
        <v>#REF!</v>
      </c>
      <c r="N64" s="23" t="e">
        <f>#REF!+#REF!+#REF!+#REF!+#REF!</f>
        <v>#REF!</v>
      </c>
      <c r="O64" s="23" t="e">
        <f>#REF!+#REF!+#REF!+#REF!+#REF!</f>
        <v>#REF!</v>
      </c>
    </row>
    <row r="65" spans="1:15" ht="24.75" customHeight="1">
      <c r="A65" s="27" t="s">
        <v>244</v>
      </c>
      <c r="B65" s="117" t="s">
        <v>211</v>
      </c>
      <c r="C65" s="130">
        <v>911</v>
      </c>
      <c r="D65" s="123" t="s">
        <v>268</v>
      </c>
      <c r="E65" s="123" t="s">
        <v>212</v>
      </c>
      <c r="F65" s="123"/>
      <c r="G65" s="134">
        <f>G66</f>
        <v>507.2</v>
      </c>
      <c r="H65" s="26"/>
      <c r="I65" s="26"/>
      <c r="J65" s="26"/>
      <c r="K65" s="26"/>
      <c r="L65" s="28"/>
      <c r="M65" s="28"/>
      <c r="N65" s="28"/>
      <c r="O65" s="28"/>
    </row>
    <row r="66" spans="1:15" ht="15" customHeight="1">
      <c r="A66" s="27"/>
      <c r="B66" s="117" t="s">
        <v>188</v>
      </c>
      <c r="C66" s="130">
        <v>911</v>
      </c>
      <c r="D66" s="123" t="s">
        <v>268</v>
      </c>
      <c r="E66" s="123" t="s">
        <v>212</v>
      </c>
      <c r="F66" s="123" t="s">
        <v>166</v>
      </c>
      <c r="G66" s="134">
        <v>507.2</v>
      </c>
      <c r="H66" s="26"/>
      <c r="I66" s="26"/>
      <c r="J66" s="26"/>
      <c r="K66" s="26"/>
      <c r="L66" s="28"/>
      <c r="M66" s="28"/>
      <c r="N66" s="28"/>
      <c r="O66" s="28"/>
    </row>
    <row r="67" spans="1:15" ht="23.25" customHeight="1">
      <c r="A67" s="27" t="s">
        <v>269</v>
      </c>
      <c r="B67" s="117" t="s">
        <v>216</v>
      </c>
      <c r="C67" s="130">
        <v>911</v>
      </c>
      <c r="D67" s="131" t="s">
        <v>268</v>
      </c>
      <c r="E67" s="123" t="s">
        <v>217</v>
      </c>
      <c r="F67" s="131"/>
      <c r="G67" s="134">
        <f>G68</f>
        <v>47</v>
      </c>
      <c r="H67" s="26"/>
      <c r="I67" s="26"/>
      <c r="J67" s="26"/>
      <c r="K67" s="26"/>
      <c r="L67" s="28"/>
      <c r="M67" s="28"/>
      <c r="N67" s="28"/>
      <c r="O67" s="28"/>
    </row>
    <row r="68" spans="1:15" ht="15" customHeight="1">
      <c r="A68" s="27"/>
      <c r="B68" s="117" t="s">
        <v>188</v>
      </c>
      <c r="C68" s="130">
        <v>911</v>
      </c>
      <c r="D68" s="131" t="s">
        <v>268</v>
      </c>
      <c r="E68" s="123" t="s">
        <v>217</v>
      </c>
      <c r="F68" s="131" t="s">
        <v>166</v>
      </c>
      <c r="G68" s="134">
        <v>47</v>
      </c>
      <c r="H68" s="26"/>
      <c r="I68" s="26"/>
      <c r="J68" s="26"/>
      <c r="K68" s="26"/>
      <c r="L68" s="28"/>
      <c r="M68" s="28"/>
      <c r="N68" s="28"/>
      <c r="O68" s="28"/>
    </row>
    <row r="69" spans="1:15" ht="33" customHeight="1">
      <c r="A69" s="27" t="s">
        <v>245</v>
      </c>
      <c r="B69" s="117" t="s">
        <v>219</v>
      </c>
      <c r="C69" s="130">
        <v>911</v>
      </c>
      <c r="D69" s="131" t="s">
        <v>268</v>
      </c>
      <c r="E69" s="123" t="s">
        <v>218</v>
      </c>
      <c r="F69" s="131"/>
      <c r="G69" s="134">
        <f>G70</f>
        <v>100</v>
      </c>
      <c r="H69" s="26"/>
      <c r="I69" s="26"/>
      <c r="J69" s="26"/>
      <c r="K69" s="26"/>
      <c r="L69" s="28"/>
      <c r="M69" s="28"/>
      <c r="N69" s="28"/>
      <c r="O69" s="28"/>
    </row>
    <row r="70" spans="1:15" ht="15" customHeight="1">
      <c r="A70" s="27"/>
      <c r="B70" s="117" t="s">
        <v>188</v>
      </c>
      <c r="C70" s="130">
        <v>911</v>
      </c>
      <c r="D70" s="131" t="s">
        <v>268</v>
      </c>
      <c r="E70" s="123" t="s">
        <v>218</v>
      </c>
      <c r="F70" s="131" t="s">
        <v>166</v>
      </c>
      <c r="G70" s="134">
        <v>100</v>
      </c>
      <c r="H70" s="26"/>
      <c r="I70" s="26"/>
      <c r="J70" s="26"/>
      <c r="K70" s="26"/>
      <c r="L70" s="28"/>
      <c r="M70" s="28"/>
      <c r="N70" s="28"/>
      <c r="O70" s="28"/>
    </row>
    <row r="71" spans="1:15" ht="16.5" customHeight="1">
      <c r="A71" s="22" t="s">
        <v>44</v>
      </c>
      <c r="B71" s="117" t="s">
        <v>50</v>
      </c>
      <c r="C71" s="130">
        <v>911</v>
      </c>
      <c r="D71" s="128" t="s">
        <v>51</v>
      </c>
      <c r="E71" s="128"/>
      <c r="F71" s="128"/>
      <c r="G71" s="132">
        <f>G72</f>
        <v>15795.400000000001</v>
      </c>
      <c r="H71" s="3">
        <f>SUM(H72:H76)</f>
        <v>240</v>
      </c>
      <c r="I71" s="3">
        <f>SUM(I72:I76)</f>
        <v>1149.33</v>
      </c>
      <c r="J71" s="3">
        <f>SUM(J72:J76)</f>
        <v>353.33</v>
      </c>
      <c r="K71" s="3">
        <f>SUM(K72:K76)</f>
        <v>308.34000000000003</v>
      </c>
      <c r="L71" s="23" t="e">
        <f>L72+#REF!</f>
        <v>#REF!</v>
      </c>
      <c r="M71" s="23" t="e">
        <f>M72+#REF!</f>
        <v>#REF!</v>
      </c>
      <c r="N71" s="23" t="e">
        <f>N72+#REF!</f>
        <v>#REF!</v>
      </c>
      <c r="O71" s="23" t="e">
        <f>O72+#REF!</f>
        <v>#REF!</v>
      </c>
    </row>
    <row r="72" spans="1:15" ht="15" customHeight="1">
      <c r="A72" s="22" t="s">
        <v>47</v>
      </c>
      <c r="B72" s="2" t="s">
        <v>53</v>
      </c>
      <c r="C72" s="130">
        <v>911</v>
      </c>
      <c r="D72" s="128" t="s">
        <v>54</v>
      </c>
      <c r="E72" s="131"/>
      <c r="F72" s="131"/>
      <c r="G72" s="132">
        <f>G73+G75+G77</f>
        <v>15795.400000000001</v>
      </c>
      <c r="H72" s="30">
        <f>100+100+12+28</f>
        <v>240</v>
      </c>
      <c r="I72" s="30">
        <f>1000+133.33+5+11-272+272</f>
        <v>1149.33</v>
      </c>
      <c r="J72" s="30">
        <f>250+103.33</f>
        <v>353.33</v>
      </c>
      <c r="K72" s="30">
        <f>150+133.34+25</f>
        <v>308.34000000000003</v>
      </c>
      <c r="L72" s="23" t="e">
        <f>SUM(L74,#REF!,#REF!,#REF!,#REF!,#REF!,#REF!,#REF!,#REF!,#REF!,#REF!,#REF!,#REF!,#REF!,#REF!,#REF!,#REF!,L76,#REF!,#REF!,#REF!,#REF!,#REF!)</f>
        <v>#REF!</v>
      </c>
      <c r="M72" s="23" t="e">
        <f>SUM(M74,#REF!,#REF!,#REF!,#REF!,#REF!,#REF!,#REF!,#REF!,#REF!,#REF!,#REF!,#REF!,#REF!,#REF!,#REF!,#REF!,M76,#REF!,#REF!,#REF!,#REF!,#REF!)</f>
        <v>#REF!</v>
      </c>
      <c r="N72" s="23" t="e">
        <f>SUM(N74,#REF!,#REF!,#REF!,#REF!,#REF!,#REF!,#REF!,#REF!,#REF!,#REF!,#REF!,#REF!,#REF!,#REF!,#REF!,#REF!,N76,#REF!,#REF!,#REF!,#REF!,#REF!)</f>
        <v>#REF!</v>
      </c>
      <c r="O72" s="23" t="e">
        <f>SUM(O74,#REF!,#REF!,#REF!,#REF!,#REF!,#REF!,#REF!,#REF!,#REF!,#REF!,#REF!,#REF!,#REF!,#REF!,#REF!,#REF!,O76,#REF!,#REF!,#REF!,#REF!,#REF!)</f>
        <v>#REF!</v>
      </c>
    </row>
    <row r="73" spans="1:15" ht="21.75" customHeight="1">
      <c r="A73" s="27" t="s">
        <v>48</v>
      </c>
      <c r="B73" s="117" t="s">
        <v>56</v>
      </c>
      <c r="C73" s="130">
        <v>911</v>
      </c>
      <c r="D73" s="131" t="s">
        <v>54</v>
      </c>
      <c r="E73" s="131" t="s">
        <v>213</v>
      </c>
      <c r="F73" s="131"/>
      <c r="G73" s="134">
        <f>G74</f>
        <v>9850.2</v>
      </c>
      <c r="H73" s="30"/>
      <c r="I73" s="30"/>
      <c r="J73" s="30"/>
      <c r="K73" s="30"/>
      <c r="L73" s="23"/>
      <c r="M73" s="23"/>
      <c r="N73" s="23"/>
      <c r="O73" s="23"/>
    </row>
    <row r="74" spans="1:15" ht="13.5" customHeight="1">
      <c r="A74" s="27"/>
      <c r="B74" s="117" t="s">
        <v>188</v>
      </c>
      <c r="C74" s="130">
        <v>911</v>
      </c>
      <c r="D74" s="123" t="s">
        <v>54</v>
      </c>
      <c r="E74" s="131" t="s">
        <v>213</v>
      </c>
      <c r="F74" s="123" t="s">
        <v>166</v>
      </c>
      <c r="G74" s="134">
        <v>9850.2</v>
      </c>
      <c r="H74" s="26"/>
      <c r="I74" s="26"/>
      <c r="J74" s="26"/>
      <c r="K74" s="26"/>
      <c r="L74" s="28" t="e">
        <f>#REF!+#REF!</f>
        <v>#REF!</v>
      </c>
      <c r="M74" s="28" t="e">
        <f>#REF!+#REF!</f>
        <v>#REF!</v>
      </c>
      <c r="N74" s="28" t="e">
        <f>#REF!+#REF!</f>
        <v>#REF!</v>
      </c>
      <c r="O74" s="28" t="e">
        <f>#REF!+#REF!</f>
        <v>#REF!</v>
      </c>
    </row>
    <row r="75" spans="1:15" ht="23.25" customHeight="1">
      <c r="A75" s="39" t="s">
        <v>246</v>
      </c>
      <c r="B75" s="117" t="s">
        <v>57</v>
      </c>
      <c r="C75" s="130">
        <v>911</v>
      </c>
      <c r="D75" s="131" t="s">
        <v>54</v>
      </c>
      <c r="E75" s="123" t="s">
        <v>214</v>
      </c>
      <c r="F75" s="131"/>
      <c r="G75" s="134">
        <f>G76</f>
        <v>1611</v>
      </c>
      <c r="H75" s="30"/>
      <c r="I75" s="30"/>
      <c r="J75" s="30"/>
      <c r="K75" s="30"/>
      <c r="L75" s="31"/>
      <c r="M75" s="31"/>
      <c r="N75" s="31"/>
      <c r="O75" s="31"/>
    </row>
    <row r="76" spans="1:15" ht="16.5" customHeight="1">
      <c r="A76" s="39"/>
      <c r="B76" s="117" t="s">
        <v>188</v>
      </c>
      <c r="C76" s="130">
        <v>911</v>
      </c>
      <c r="D76" s="123" t="s">
        <v>54</v>
      </c>
      <c r="E76" s="123" t="s">
        <v>214</v>
      </c>
      <c r="F76" s="131" t="s">
        <v>166</v>
      </c>
      <c r="G76" s="134">
        <v>1611</v>
      </c>
      <c r="H76" s="26"/>
      <c r="I76" s="26"/>
      <c r="J76" s="26"/>
      <c r="K76" s="26"/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</row>
    <row r="77" spans="1:15" ht="18" customHeight="1">
      <c r="A77" s="39" t="s">
        <v>247</v>
      </c>
      <c r="B77" s="117" t="s">
        <v>158</v>
      </c>
      <c r="C77" s="130">
        <v>911</v>
      </c>
      <c r="D77" s="123" t="s">
        <v>54</v>
      </c>
      <c r="E77" s="123" t="s">
        <v>215</v>
      </c>
      <c r="F77" s="131"/>
      <c r="G77" s="134">
        <f>G78</f>
        <v>4334.2</v>
      </c>
      <c r="H77" s="26"/>
      <c r="I77" s="26"/>
      <c r="J77" s="26"/>
      <c r="K77" s="26"/>
      <c r="L77" s="28"/>
      <c r="M77" s="28"/>
      <c r="N77" s="28"/>
      <c r="O77" s="28"/>
    </row>
    <row r="78" spans="1:15" ht="17.25" customHeight="1">
      <c r="A78" s="39"/>
      <c r="B78" s="117" t="s">
        <v>188</v>
      </c>
      <c r="C78" s="130">
        <v>911</v>
      </c>
      <c r="D78" s="123" t="s">
        <v>54</v>
      </c>
      <c r="E78" s="123" t="s">
        <v>215</v>
      </c>
      <c r="F78" s="131" t="s">
        <v>166</v>
      </c>
      <c r="G78" s="134">
        <v>4334.2</v>
      </c>
      <c r="H78" s="26"/>
      <c r="I78" s="26"/>
      <c r="J78" s="26"/>
      <c r="K78" s="26"/>
      <c r="L78" s="28"/>
      <c r="M78" s="28"/>
      <c r="N78" s="28"/>
      <c r="O78" s="28"/>
    </row>
    <row r="79" spans="1:15" ht="15.75" customHeight="1">
      <c r="A79" s="37" t="s">
        <v>49</v>
      </c>
      <c r="B79" s="119" t="s">
        <v>59</v>
      </c>
      <c r="C79" s="139">
        <v>911</v>
      </c>
      <c r="D79" s="138" t="s">
        <v>60</v>
      </c>
      <c r="E79" s="138"/>
      <c r="F79" s="138"/>
      <c r="G79" s="132">
        <f>G83+G80</f>
        <v>16122.2</v>
      </c>
      <c r="H79" s="38" t="e">
        <f>SUM(H83,#REF!)</f>
        <v>#REF!</v>
      </c>
      <c r="I79" s="38" t="e">
        <f>SUM(I83,#REF!)</f>
        <v>#REF!</v>
      </c>
      <c r="J79" s="38" t="e">
        <f>SUM(J83,#REF!)</f>
        <v>#REF!</v>
      </c>
      <c r="K79" s="38" t="e">
        <f>SUM(K83,#REF!)</f>
        <v>#REF!</v>
      </c>
      <c r="L79" s="23" t="e">
        <f>SUM(#REF!,L83)</f>
        <v>#REF!</v>
      </c>
      <c r="M79" s="23" t="e">
        <f>SUM(#REF!,M83)</f>
        <v>#REF!</v>
      </c>
      <c r="N79" s="23" t="e">
        <f>SUM(#REF!,N83)</f>
        <v>#REF!</v>
      </c>
      <c r="O79" s="23" t="e">
        <f>SUM(#REF!,O83)</f>
        <v>#REF!</v>
      </c>
    </row>
    <row r="80" spans="1:15" ht="17.25" customHeight="1">
      <c r="A80" s="22" t="s">
        <v>52</v>
      </c>
      <c r="B80" s="120" t="s">
        <v>76</v>
      </c>
      <c r="C80" s="139">
        <v>911</v>
      </c>
      <c r="D80" s="138" t="s">
        <v>75</v>
      </c>
      <c r="E80" s="140"/>
      <c r="F80" s="140"/>
      <c r="G80" s="132">
        <f>G81</f>
        <v>1585</v>
      </c>
      <c r="H80" s="38"/>
      <c r="I80" s="38"/>
      <c r="J80" s="38"/>
      <c r="K80" s="38"/>
      <c r="L80" s="23"/>
      <c r="M80" s="23"/>
      <c r="N80" s="23"/>
      <c r="O80" s="23"/>
    </row>
    <row r="81" spans="1:15" ht="21">
      <c r="A81" s="27" t="s">
        <v>55</v>
      </c>
      <c r="B81" s="119" t="s">
        <v>77</v>
      </c>
      <c r="C81" s="139">
        <v>911</v>
      </c>
      <c r="D81" s="123" t="s">
        <v>75</v>
      </c>
      <c r="E81" s="123" t="s">
        <v>208</v>
      </c>
      <c r="F81" s="138"/>
      <c r="G81" s="134">
        <f>G82</f>
        <v>1585</v>
      </c>
      <c r="H81" s="38"/>
      <c r="I81" s="38"/>
      <c r="J81" s="38"/>
      <c r="K81" s="38"/>
      <c r="L81" s="23"/>
      <c r="M81" s="23"/>
      <c r="N81" s="23"/>
      <c r="O81" s="23"/>
    </row>
    <row r="82" spans="1:15" ht="18" customHeight="1">
      <c r="A82" s="37"/>
      <c r="B82" s="64" t="s">
        <v>168</v>
      </c>
      <c r="C82" s="139">
        <v>911</v>
      </c>
      <c r="D82" s="123" t="s">
        <v>75</v>
      </c>
      <c r="E82" s="123" t="s">
        <v>208</v>
      </c>
      <c r="F82" s="123" t="s">
        <v>167</v>
      </c>
      <c r="G82" s="134">
        <v>1585</v>
      </c>
      <c r="H82" s="38"/>
      <c r="I82" s="38"/>
      <c r="J82" s="38"/>
      <c r="K82" s="38"/>
      <c r="L82" s="23"/>
      <c r="M82" s="23"/>
      <c r="N82" s="23"/>
      <c r="O82" s="23"/>
    </row>
    <row r="83" spans="1:15" ht="18" customHeight="1">
      <c r="A83" s="40" t="s">
        <v>248</v>
      </c>
      <c r="B83" s="121" t="s">
        <v>62</v>
      </c>
      <c r="C83" s="135">
        <v>911</v>
      </c>
      <c r="D83" s="141" t="s">
        <v>63</v>
      </c>
      <c r="E83" s="136"/>
      <c r="F83" s="136"/>
      <c r="G83" s="142">
        <f>G84+G86</f>
        <v>14537.2</v>
      </c>
      <c r="H83" s="33">
        <f>0+453.75</f>
        <v>453.75</v>
      </c>
      <c r="I83" s="33">
        <f>0+453.75</f>
        <v>453.75</v>
      </c>
      <c r="J83" s="33">
        <f>0+453.75</f>
        <v>453.75</v>
      </c>
      <c r="K83" s="33">
        <f>0+453.75</f>
        <v>453.75</v>
      </c>
      <c r="L83" s="41" t="e">
        <f>L84+L86</f>
        <v>#REF!</v>
      </c>
      <c r="M83" s="41" t="e">
        <f>M84+M86</f>
        <v>#REF!</v>
      </c>
      <c r="N83" s="41" t="e">
        <f>N84+N86</f>
        <v>#REF!</v>
      </c>
      <c r="O83" s="41" t="e">
        <f>O84+O86</f>
        <v>#REF!</v>
      </c>
    </row>
    <row r="84" spans="1:15" ht="27" customHeight="1">
      <c r="A84" s="42" t="s">
        <v>249</v>
      </c>
      <c r="B84" s="122" t="s">
        <v>236</v>
      </c>
      <c r="C84" s="135">
        <v>911</v>
      </c>
      <c r="D84" s="136" t="s">
        <v>63</v>
      </c>
      <c r="E84" s="136" t="s">
        <v>227</v>
      </c>
      <c r="F84" s="136"/>
      <c r="G84" s="137">
        <f>G85</f>
        <v>10393.2</v>
      </c>
      <c r="H84" s="33"/>
      <c r="I84" s="33"/>
      <c r="J84" s="33"/>
      <c r="K84" s="33"/>
      <c r="L84" s="34" t="e">
        <f>L85</f>
        <v>#REF!</v>
      </c>
      <c r="M84" s="34" t="e">
        <f>M85</f>
        <v>#REF!</v>
      </c>
      <c r="N84" s="34" t="e">
        <f>N85</f>
        <v>#REF!</v>
      </c>
      <c r="O84" s="34" t="e">
        <f>O85</f>
        <v>#REF!</v>
      </c>
    </row>
    <row r="85" spans="1:17" ht="16.5" customHeight="1">
      <c r="A85" s="42"/>
      <c r="B85" s="122" t="s">
        <v>168</v>
      </c>
      <c r="C85" s="135">
        <v>911</v>
      </c>
      <c r="D85" s="136" t="s">
        <v>63</v>
      </c>
      <c r="E85" s="136" t="s">
        <v>227</v>
      </c>
      <c r="F85" s="136" t="s">
        <v>167</v>
      </c>
      <c r="G85" s="137">
        <v>10393.2</v>
      </c>
      <c r="H85" s="33"/>
      <c r="I85" s="33"/>
      <c r="J85" s="33"/>
      <c r="K85" s="33"/>
      <c r="L85" s="34" t="e">
        <f>#REF!</f>
        <v>#REF!</v>
      </c>
      <c r="M85" s="34" t="e">
        <f>#REF!</f>
        <v>#REF!</v>
      </c>
      <c r="N85" s="34" t="e">
        <f>#REF!</f>
        <v>#REF!</v>
      </c>
      <c r="O85" s="34" t="e">
        <f>#REF!</f>
        <v>#REF!</v>
      </c>
      <c r="Q85" s="160"/>
    </row>
    <row r="86" spans="1:15" ht="21.75" customHeight="1">
      <c r="A86" s="42" t="s">
        <v>250</v>
      </c>
      <c r="B86" s="122" t="s">
        <v>237</v>
      </c>
      <c r="C86" s="135">
        <v>911</v>
      </c>
      <c r="D86" s="136" t="s">
        <v>63</v>
      </c>
      <c r="E86" s="136" t="s">
        <v>228</v>
      </c>
      <c r="F86" s="136"/>
      <c r="G86" s="137">
        <f>G87</f>
        <v>4144</v>
      </c>
      <c r="H86" s="33"/>
      <c r="I86" s="33"/>
      <c r="J86" s="33"/>
      <c r="K86" s="33"/>
      <c r="L86" s="34" t="e">
        <f>L87</f>
        <v>#REF!</v>
      </c>
      <c r="M86" s="34" t="e">
        <f>M87</f>
        <v>#REF!</v>
      </c>
      <c r="N86" s="34" t="e">
        <f>N87</f>
        <v>#REF!</v>
      </c>
      <c r="O86" s="34" t="e">
        <f>O87</f>
        <v>#REF!</v>
      </c>
    </row>
    <row r="87" spans="1:15" ht="10.5" customHeight="1">
      <c r="A87" s="42"/>
      <c r="B87" s="122" t="s">
        <v>168</v>
      </c>
      <c r="C87" s="135">
        <v>911</v>
      </c>
      <c r="D87" s="136" t="s">
        <v>63</v>
      </c>
      <c r="E87" s="136" t="s">
        <v>228</v>
      </c>
      <c r="F87" s="136" t="s">
        <v>167</v>
      </c>
      <c r="G87" s="137">
        <v>4144</v>
      </c>
      <c r="H87" s="33"/>
      <c r="I87" s="33"/>
      <c r="J87" s="33"/>
      <c r="K87" s="33"/>
      <c r="L87" s="34" t="e">
        <f>#REF!</f>
        <v>#REF!</v>
      </c>
      <c r="M87" s="34" t="e">
        <f>#REF!</f>
        <v>#REF!</v>
      </c>
      <c r="N87" s="34" t="e">
        <f>#REF!</f>
        <v>#REF!</v>
      </c>
      <c r="O87" s="34" t="e">
        <f>#REF!</f>
        <v>#REF!</v>
      </c>
    </row>
    <row r="88" spans="1:15" ht="14.25" customHeight="1" hidden="1">
      <c r="A88" s="40" t="s">
        <v>58</v>
      </c>
      <c r="B88" s="119" t="s">
        <v>66</v>
      </c>
      <c r="C88" s="130">
        <v>911</v>
      </c>
      <c r="D88" s="138" t="s">
        <v>67</v>
      </c>
      <c r="E88" s="143"/>
      <c r="F88" s="143"/>
      <c r="G88" s="132">
        <f>G89</f>
        <v>2654.1</v>
      </c>
      <c r="H88" s="43"/>
      <c r="I88" s="43"/>
      <c r="J88" s="43"/>
      <c r="K88" s="43"/>
      <c r="L88" s="34"/>
      <c r="M88" s="34"/>
      <c r="N88" s="34"/>
      <c r="O88" s="34"/>
    </row>
    <row r="89" spans="1:15" ht="18" customHeight="1" hidden="1">
      <c r="A89" s="40" t="s">
        <v>61</v>
      </c>
      <c r="B89" s="2" t="s">
        <v>178</v>
      </c>
      <c r="C89" s="130">
        <v>911</v>
      </c>
      <c r="D89" s="128" t="s">
        <v>179</v>
      </c>
      <c r="E89" s="131"/>
      <c r="F89" s="143"/>
      <c r="G89" s="132">
        <f>G90</f>
        <v>2654.1</v>
      </c>
      <c r="H89" s="43"/>
      <c r="I89" s="43"/>
      <c r="J89" s="43"/>
      <c r="K89" s="43"/>
      <c r="L89" s="34"/>
      <c r="M89" s="34"/>
      <c r="N89" s="34"/>
      <c r="O89" s="34"/>
    </row>
    <row r="90" spans="1:15" ht="22.5" customHeight="1">
      <c r="A90" s="42" t="s">
        <v>64</v>
      </c>
      <c r="B90" s="118" t="s">
        <v>180</v>
      </c>
      <c r="C90" s="130">
        <v>911</v>
      </c>
      <c r="D90" s="123" t="s">
        <v>179</v>
      </c>
      <c r="E90" s="123" t="s">
        <v>207</v>
      </c>
      <c r="F90" s="143"/>
      <c r="G90" s="134">
        <f>G91</f>
        <v>2654.1</v>
      </c>
      <c r="H90" s="43"/>
      <c r="I90" s="43"/>
      <c r="J90" s="43"/>
      <c r="K90" s="43"/>
      <c r="L90" s="34"/>
      <c r="M90" s="34"/>
      <c r="N90" s="34"/>
      <c r="O90" s="34"/>
    </row>
    <row r="91" spans="1:15" ht="15.75" customHeight="1">
      <c r="A91" s="42"/>
      <c r="B91" s="117" t="s">
        <v>188</v>
      </c>
      <c r="C91" s="130">
        <v>911</v>
      </c>
      <c r="D91" s="123" t="s">
        <v>179</v>
      </c>
      <c r="E91" s="123" t="s">
        <v>207</v>
      </c>
      <c r="F91" s="123" t="s">
        <v>166</v>
      </c>
      <c r="G91" s="134">
        <v>2654.1</v>
      </c>
      <c r="H91" s="43"/>
      <c r="I91" s="43"/>
      <c r="J91" s="43"/>
      <c r="K91" s="43"/>
      <c r="L91" s="34"/>
      <c r="M91" s="34"/>
      <c r="N91" s="34"/>
      <c r="O91" s="34"/>
    </row>
    <row r="92" spans="1:15" ht="15" customHeight="1">
      <c r="A92" s="40" t="s">
        <v>65</v>
      </c>
      <c r="B92" s="146" t="s">
        <v>70</v>
      </c>
      <c r="C92" s="130">
        <v>911</v>
      </c>
      <c r="D92" s="138" t="s">
        <v>71</v>
      </c>
      <c r="E92" s="123"/>
      <c r="F92" s="123"/>
      <c r="G92" s="132">
        <f>G93</f>
        <v>2200</v>
      </c>
      <c r="H92" s="43"/>
      <c r="I92" s="43"/>
      <c r="J92" s="43"/>
      <c r="K92" s="43"/>
      <c r="L92" s="34"/>
      <c r="M92" s="34"/>
      <c r="N92" s="34"/>
      <c r="O92" s="34"/>
    </row>
    <row r="93" spans="1:15" ht="15.75" customHeight="1">
      <c r="A93" s="40" t="s">
        <v>68</v>
      </c>
      <c r="B93" s="2" t="s">
        <v>72</v>
      </c>
      <c r="C93" s="130">
        <v>911</v>
      </c>
      <c r="D93" s="128" t="s">
        <v>73</v>
      </c>
      <c r="E93" s="123"/>
      <c r="F93" s="123"/>
      <c r="G93" s="132">
        <f>G94</f>
        <v>2200</v>
      </c>
      <c r="H93" s="43"/>
      <c r="I93" s="43"/>
      <c r="J93" s="43"/>
      <c r="K93" s="43"/>
      <c r="L93" s="34"/>
      <c r="M93" s="34"/>
      <c r="N93" s="34"/>
      <c r="O93" s="34"/>
    </row>
    <row r="94" spans="1:15" ht="18" customHeight="1">
      <c r="A94" s="42" t="s">
        <v>69</v>
      </c>
      <c r="B94" s="146" t="s">
        <v>183</v>
      </c>
      <c r="C94" s="130">
        <v>911</v>
      </c>
      <c r="D94" s="123" t="s">
        <v>73</v>
      </c>
      <c r="E94" s="123" t="s">
        <v>206</v>
      </c>
      <c r="F94" s="123"/>
      <c r="G94" s="134">
        <f>G95</f>
        <v>2200</v>
      </c>
      <c r="H94" s="43"/>
      <c r="I94" s="43"/>
      <c r="J94" s="43"/>
      <c r="K94" s="43"/>
      <c r="L94" s="34"/>
      <c r="M94" s="34"/>
      <c r="N94" s="34"/>
      <c r="O94" s="34"/>
    </row>
    <row r="95" spans="1:15" ht="15.75" customHeight="1">
      <c r="A95" s="42"/>
      <c r="B95" s="117" t="s">
        <v>188</v>
      </c>
      <c r="C95" s="130">
        <v>911</v>
      </c>
      <c r="D95" s="123" t="s">
        <v>73</v>
      </c>
      <c r="E95" s="123" t="s">
        <v>206</v>
      </c>
      <c r="F95" s="123" t="s">
        <v>166</v>
      </c>
      <c r="G95" s="134">
        <v>2200</v>
      </c>
      <c r="H95" s="43"/>
      <c r="I95" s="43"/>
      <c r="J95" s="43"/>
      <c r="K95" s="43"/>
      <c r="L95" s="34"/>
      <c r="M95" s="34"/>
      <c r="N95" s="34"/>
      <c r="O95" s="34"/>
    </row>
    <row r="96" spans="1:15" ht="20.25">
      <c r="A96" s="104" t="s">
        <v>159</v>
      </c>
      <c r="B96" s="116" t="s">
        <v>174</v>
      </c>
      <c r="C96" s="144">
        <v>985</v>
      </c>
      <c r="D96" s="123"/>
      <c r="E96" s="123"/>
      <c r="F96" s="123"/>
      <c r="G96" s="132">
        <f>G97</f>
        <v>2604.7</v>
      </c>
      <c r="H96" s="43"/>
      <c r="I96" s="43"/>
      <c r="J96" s="43"/>
      <c r="K96" s="43"/>
      <c r="L96" s="34"/>
      <c r="M96" s="34"/>
      <c r="N96" s="34"/>
      <c r="O96" s="34"/>
    </row>
    <row r="97" spans="1:15" ht="18" customHeight="1">
      <c r="A97" s="22" t="s">
        <v>16</v>
      </c>
      <c r="B97" s="117" t="s">
        <v>17</v>
      </c>
      <c r="C97" s="127" t="s">
        <v>173</v>
      </c>
      <c r="D97" s="128" t="s">
        <v>19</v>
      </c>
      <c r="E97" s="128"/>
      <c r="F97" s="128"/>
      <c r="G97" s="129">
        <f>G98</f>
        <v>2604.7</v>
      </c>
      <c r="H97" s="43"/>
      <c r="I97" s="43"/>
      <c r="J97" s="43"/>
      <c r="K97" s="43"/>
      <c r="L97" s="34"/>
      <c r="M97" s="34"/>
      <c r="N97" s="34"/>
      <c r="O97" s="34"/>
    </row>
    <row r="98" spans="1:15" ht="24" customHeight="1">
      <c r="A98" s="22" t="s">
        <v>20</v>
      </c>
      <c r="B98" s="2" t="s">
        <v>22</v>
      </c>
      <c r="C98" s="127" t="s">
        <v>173</v>
      </c>
      <c r="D98" s="128" t="s">
        <v>23</v>
      </c>
      <c r="E98" s="131"/>
      <c r="F98" s="131"/>
      <c r="G98" s="132">
        <f>G99+G101</f>
        <v>2604.7</v>
      </c>
      <c r="H98" s="43"/>
      <c r="I98" s="43"/>
      <c r="J98" s="43"/>
      <c r="K98" s="43"/>
      <c r="L98" s="34"/>
      <c r="M98" s="34"/>
      <c r="N98" s="34"/>
      <c r="O98" s="34"/>
    </row>
    <row r="99" spans="1:15" ht="16.5" customHeight="1">
      <c r="A99" s="27" t="s">
        <v>175</v>
      </c>
      <c r="B99" s="117" t="s">
        <v>150</v>
      </c>
      <c r="C99" s="127" t="s">
        <v>173</v>
      </c>
      <c r="D99" s="131" t="s">
        <v>23</v>
      </c>
      <c r="E99" s="131" t="s">
        <v>204</v>
      </c>
      <c r="F99" s="131"/>
      <c r="G99" s="134">
        <f>G100</f>
        <v>140.4</v>
      </c>
      <c r="H99" s="43"/>
      <c r="I99" s="43"/>
      <c r="J99" s="43"/>
      <c r="K99" s="43"/>
      <c r="L99" s="34"/>
      <c r="M99" s="34"/>
      <c r="N99" s="34"/>
      <c r="O99" s="34"/>
    </row>
    <row r="100" spans="1:15" ht="30.75">
      <c r="A100" s="27"/>
      <c r="B100" s="117" t="s">
        <v>164</v>
      </c>
      <c r="C100" s="127" t="s">
        <v>173</v>
      </c>
      <c r="D100" s="131" t="s">
        <v>23</v>
      </c>
      <c r="E100" s="131" t="s">
        <v>204</v>
      </c>
      <c r="F100" s="131" t="s">
        <v>165</v>
      </c>
      <c r="G100" s="134">
        <v>140.4</v>
      </c>
      <c r="H100" s="43"/>
      <c r="I100" s="43"/>
      <c r="J100" s="43"/>
      <c r="K100" s="43"/>
      <c r="L100" s="34"/>
      <c r="M100" s="34"/>
      <c r="N100" s="34"/>
      <c r="O100" s="34"/>
    </row>
    <row r="101" spans="1:15" ht="15" customHeight="1">
      <c r="A101" s="27" t="s">
        <v>176</v>
      </c>
      <c r="B101" s="117" t="s">
        <v>25</v>
      </c>
      <c r="C101" s="127" t="s">
        <v>173</v>
      </c>
      <c r="D101" s="131" t="s">
        <v>23</v>
      </c>
      <c r="E101" s="131" t="s">
        <v>205</v>
      </c>
      <c r="F101" s="131"/>
      <c r="G101" s="134">
        <f>G102+G103+G104</f>
        <v>2464.2999999999997</v>
      </c>
      <c r="H101" s="43"/>
      <c r="I101" s="43"/>
      <c r="J101" s="43"/>
      <c r="K101" s="43"/>
      <c r="L101" s="34"/>
      <c r="M101" s="34"/>
      <c r="N101" s="34"/>
      <c r="O101" s="34"/>
    </row>
    <row r="102" spans="1:15" ht="30.75">
      <c r="A102" s="27"/>
      <c r="B102" s="117" t="s">
        <v>164</v>
      </c>
      <c r="C102" s="127" t="s">
        <v>173</v>
      </c>
      <c r="D102" s="131" t="s">
        <v>23</v>
      </c>
      <c r="E102" s="131" t="s">
        <v>205</v>
      </c>
      <c r="F102" s="131" t="s">
        <v>165</v>
      </c>
      <c r="G102" s="134">
        <v>1472.6</v>
      </c>
      <c r="H102" s="43"/>
      <c r="I102" s="43"/>
      <c r="J102" s="43"/>
      <c r="K102" s="43"/>
      <c r="L102" s="34"/>
      <c r="M102" s="34"/>
      <c r="N102" s="34"/>
      <c r="O102" s="34"/>
    </row>
    <row r="103" spans="1:15" ht="13.5" customHeight="1">
      <c r="A103" s="27"/>
      <c r="B103" s="117" t="s">
        <v>188</v>
      </c>
      <c r="C103" s="127" t="s">
        <v>173</v>
      </c>
      <c r="D103" s="131" t="s">
        <v>23</v>
      </c>
      <c r="E103" s="131" t="s">
        <v>205</v>
      </c>
      <c r="F103" s="131" t="s">
        <v>166</v>
      </c>
      <c r="G103" s="134">
        <v>987</v>
      </c>
      <c r="H103" s="43"/>
      <c r="I103" s="43"/>
      <c r="J103" s="43"/>
      <c r="K103" s="43"/>
      <c r="L103" s="34"/>
      <c r="M103" s="34"/>
      <c r="N103" s="34"/>
      <c r="O103" s="34"/>
    </row>
    <row r="104" spans="1:15" ht="13.5" customHeight="1">
      <c r="A104" s="27"/>
      <c r="B104" s="117" t="s">
        <v>169</v>
      </c>
      <c r="C104" s="127" t="s">
        <v>173</v>
      </c>
      <c r="D104" s="131" t="s">
        <v>23</v>
      </c>
      <c r="E104" s="131" t="s">
        <v>205</v>
      </c>
      <c r="F104" s="131" t="s">
        <v>170</v>
      </c>
      <c r="G104" s="134">
        <v>4.7</v>
      </c>
      <c r="H104" s="43"/>
      <c r="I104" s="43"/>
      <c r="J104" s="43"/>
      <c r="K104" s="43"/>
      <c r="L104" s="34"/>
      <c r="M104" s="34"/>
      <c r="N104" s="34"/>
      <c r="O104" s="34"/>
    </row>
    <row r="105" spans="1:15" ht="13.5" customHeight="1">
      <c r="A105" s="44"/>
      <c r="B105" s="4" t="s">
        <v>74</v>
      </c>
      <c r="C105" s="145"/>
      <c r="D105" s="145"/>
      <c r="E105" s="145"/>
      <c r="F105" s="145"/>
      <c r="G105" s="132">
        <f>G9+G96</f>
        <v>125593.9</v>
      </c>
      <c r="H105" s="1"/>
      <c r="I105" s="1"/>
      <c r="J105" s="1"/>
      <c r="K105" s="1"/>
      <c r="L105" s="23" t="e">
        <f>#REF!+#REF!</f>
        <v>#REF!</v>
      </c>
      <c r="M105" s="23" t="e">
        <f>#REF!+#REF!</f>
        <v>#REF!</v>
      </c>
      <c r="N105" s="23" t="e">
        <f>#REF!+#REF!</f>
        <v>#REF!</v>
      </c>
      <c r="O105" s="23" t="e">
        <f>#REF!+#REF!</f>
        <v>#REF!</v>
      </c>
    </row>
  </sheetData>
  <sheetProtection/>
  <mergeCells count="4">
    <mergeCell ref="A6:P6"/>
    <mergeCell ref="A1:K1"/>
    <mergeCell ref="A3:K3"/>
    <mergeCell ref="A4:G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4:5" ht="12.75">
      <c r="D2" s="174" t="s">
        <v>254</v>
      </c>
      <c r="E2" s="174"/>
    </row>
    <row r="4" spans="1:16" s="6" customFormat="1" ht="22.5" customHeight="1">
      <c r="A4" s="164" t="s">
        <v>273</v>
      </c>
      <c r="B4" s="173"/>
      <c r="C4" s="173"/>
      <c r="D4" s="173"/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147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175"/>
      <c r="B6" s="173"/>
      <c r="C6" s="173"/>
      <c r="D6" s="148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164"/>
      <c r="B7" s="173"/>
      <c r="C7" s="173"/>
      <c r="D7" s="173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166" t="s">
        <v>265</v>
      </c>
      <c r="B8" s="176"/>
      <c r="C8" s="176"/>
    </row>
    <row r="10" spans="1:3" ht="37.5" customHeight="1">
      <c r="A10" s="149" t="s">
        <v>4</v>
      </c>
      <c r="B10" s="150" t="s">
        <v>255</v>
      </c>
      <c r="C10" s="5" t="s">
        <v>5</v>
      </c>
    </row>
    <row r="11" spans="1:3" ht="25.5" customHeight="1">
      <c r="A11" s="151" t="s">
        <v>256</v>
      </c>
      <c r="B11" s="152" t="s">
        <v>257</v>
      </c>
      <c r="C11" s="153">
        <f>C12</f>
        <v>1321.3999999999942</v>
      </c>
    </row>
    <row r="12" spans="1:3" ht="20.25" customHeight="1">
      <c r="A12" s="151" t="s">
        <v>258</v>
      </c>
      <c r="B12" s="152" t="s">
        <v>259</v>
      </c>
      <c r="C12" s="153">
        <f>C13+C14</f>
        <v>1321.3999999999942</v>
      </c>
    </row>
    <row r="13" spans="1:3" ht="33" customHeight="1">
      <c r="A13" s="154" t="s">
        <v>260</v>
      </c>
      <c r="B13" s="155" t="s">
        <v>261</v>
      </c>
      <c r="C13" s="159">
        <v>-124272.5</v>
      </c>
    </row>
    <row r="14" spans="1:3" ht="34.5" customHeight="1">
      <c r="A14" s="154" t="s">
        <v>262</v>
      </c>
      <c r="B14" s="155" t="s">
        <v>263</v>
      </c>
      <c r="C14" s="156">
        <v>125593.9</v>
      </c>
    </row>
    <row r="15" spans="1:3" ht="16.5" customHeight="1">
      <c r="A15" s="157"/>
      <c r="B15" s="158" t="s">
        <v>264</v>
      </c>
      <c r="C15" s="23">
        <f>C11</f>
        <v>1321.3999999999942</v>
      </c>
    </row>
  </sheetData>
  <sheetProtection/>
  <mergeCells count="5">
    <mergeCell ref="D2:E2"/>
    <mergeCell ref="A4:D4"/>
    <mergeCell ref="A6:C6"/>
    <mergeCell ref="A7:D7"/>
    <mergeCell ref="A8:C8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 из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2016-12-08T08:53:50Z</cp:lastPrinted>
  <dcterms:created xsi:type="dcterms:W3CDTF">2001-12-26T13:25:46Z</dcterms:created>
  <dcterms:modified xsi:type="dcterms:W3CDTF">2016-12-08T13:29:57Z</dcterms:modified>
  <cp:category/>
  <cp:version/>
  <cp:contentType/>
  <cp:contentStatus/>
</cp:coreProperties>
</file>