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activeTab="0"/>
  </bookViews>
  <sheets>
    <sheet name="Дох." sheetId="1" r:id="rId1"/>
    <sheet name="Вед." sheetId="2" r:id="rId2"/>
    <sheet name="Деф." sheetId="3" r:id="rId3"/>
  </sheets>
  <externalReferences>
    <externalReference r:id="rId6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<sst xmlns="http://schemas.openxmlformats.org/spreadsheetml/2006/main" count="255" uniqueCount="191">
  <si>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</si>
  <si>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</si>
  <si>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</si>
  <si>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</si>
  <si>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</si>
  <si>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Сумма                          (тыс. руб.)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</si>
  <si>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</si>
  <si>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</si>
  <si>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</si>
  <si>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</si>
  <si>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</si>
  <si>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</si>
  <si>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</si>
  <si>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</si>
  <si>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</si>
  <si>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</si>
  <si>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</si>
  <si>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</si>
  <si>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</si>
  <si>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</si>
  <si>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1.2.</t>
  </si>
  <si>
    <t>Резервные фонды</t>
  </si>
  <si>
    <t>0111</t>
  </si>
  <si>
    <t>Другие общегосударственные вопросы</t>
  </si>
  <si>
    <t>0113</t>
  </si>
  <si>
    <t>3.</t>
  </si>
  <si>
    <t>ЖИЛИЩНО-КОММУНАЛЬНОЕ ХОЗЯЙСТВО</t>
  </si>
  <si>
    <t>0500</t>
  </si>
  <si>
    <t>3.1.</t>
  </si>
  <si>
    <t>Благоустройство</t>
  </si>
  <si>
    <t>0503</t>
  </si>
  <si>
    <t>Благоустройство внутридворовых и  придомовых территорий</t>
  </si>
  <si>
    <t>Озеленение территории муниципального образования</t>
  </si>
  <si>
    <t>4.</t>
  </si>
  <si>
    <t>ОБРАЗОВАНИЕ</t>
  </si>
  <si>
    <t>0700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</si>
  <si>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</si>
  <si>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</si>
  <si>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</si>
  <si>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</si>
  <si>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</si>
  <si>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</si>
  <si>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</si>
  <si>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</si>
  <si>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</si>
  <si>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</si>
  <si>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</si>
  <si>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6.</t>
  </si>
  <si>
    <t>СОЦИАЛЬНАЯ ПОЛИТИКА</t>
  </si>
  <si>
    <t>1000</t>
  </si>
  <si>
    <t>6.1.</t>
  </si>
  <si>
    <t>6.1.1.</t>
  </si>
  <si>
    <t>ИТОГО РАСХОДОВ</t>
  </si>
  <si>
    <t>1003</t>
  </si>
  <si>
    <t>0400</t>
  </si>
  <si>
    <t>0401</t>
  </si>
  <si>
    <t>НАЦИОНАЛЬНАЯ ЭКОНОМИКА</t>
  </si>
  <si>
    <t>Общеэкономические вопросы</t>
  </si>
  <si>
    <t>Социальное обеспечение населения</t>
  </si>
  <si>
    <t>Временное трудоустройство несовершеннолетних в возрасте от 14 до 18 лет в свободное от учебы время</t>
  </si>
  <si>
    <t>Расходы на предоставление доплат к пенсии лицам, замещавшим муниципальные должности и должности муниципальной службы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</si>
  <si>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</si>
  <si>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</si>
  <si>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</si>
  <si>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Прочие мероприятия в области благоустройства</t>
  </si>
  <si>
    <t>Создание зон отдыха, в т.ч. обустройство и содержание  детских площадок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</si>
  <si>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</si>
  <si>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</si>
  <si>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</si>
  <si>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</si>
  <si>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</si>
  <si>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</si>
  <si>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</si>
  <si>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000 1 05 00000 00 0000 000</t>
  </si>
  <si>
    <t>НАЛОГИ 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</si>
  <si>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</si>
  <si>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</si>
  <si>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</si>
  <si>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</si>
  <si>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</si>
  <si>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182 1 05 01050 01 0000 110</t>
  </si>
  <si>
    <t xml:space="preserve">Минимальный налог, зачисляемый в бюджеты субъектов Российской Федерации </t>
  </si>
  <si>
    <t>000 1 05 02000 02 0000 110</t>
  </si>
  <si>
    <t xml:space="preserve">Единый налог на вмененный доход для отдельных видов деятельности </t>
  </si>
  <si>
    <t>182 1 05 02010 02 0000 110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</si>
  <si>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</si>
  <si>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</si>
  <si>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</si>
  <si>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</si>
  <si>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</si>
  <si>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</si>
  <si>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</si>
  <si>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</si>
  <si>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</si>
  <si>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</si>
  <si>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</si>
  <si>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</si>
  <si>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</si>
  <si>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</si>
  <si>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</si>
  <si>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</si>
  <si>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</si>
  <si>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</si>
  <si>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</si>
  <si>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</si>
  <si>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</si>
  <si>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0705</t>
  </si>
  <si>
    <t>Профессиональная подготовка, переподготовка и повышение квалификации</t>
  </si>
  <si>
    <t>3.1.1.</t>
  </si>
  <si>
    <t>182 1 16 06000 01 0000 140</t>
  </si>
  <si>
    <t>806 1 16 90030 03 0100 140</t>
  </si>
  <si>
    <t>847 1 16 90030 03 0100 140</t>
  </si>
  <si>
    <t>Организация и проведение досуговых мероприятий для жителей муниципального образования</t>
  </si>
  <si>
    <t>I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</si>
  <si>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</si>
  <si>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</si>
  <si>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</si>
  <si>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</si>
  <si>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</si>
  <si>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</si>
  <si>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Резервный фонд местной администрации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</si>
  <si>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муниципального совета муниципального образования, муниципальных служащих и работников муниципальных учреждений</t>
  </si>
  <si>
    <t>847 1 16 90030 03 0200 140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</si>
  <si>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</si>
  <si>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2.</t>
  </si>
  <si>
    <t>2.1.</t>
  </si>
  <si>
    <t>2.1.1.</t>
  </si>
  <si>
    <t>3.1.2.</t>
  </si>
  <si>
    <t>3.1.3.</t>
  </si>
  <si>
    <t>5.1.2.</t>
  </si>
  <si>
    <t>5.1.3.</t>
  </si>
  <si>
    <t>Закупка товаров, работ и услуг для обеспечения государственных (муниципальных) нужд</t>
  </si>
  <si>
    <t>600 00 00100</t>
  </si>
  <si>
    <t>600 00 00104</t>
  </si>
  <si>
    <t>600 00 00300</t>
  </si>
  <si>
    <t>600 00 00304</t>
  </si>
  <si>
    <t>600 00 00400</t>
  </si>
  <si>
    <t>600 00 00401</t>
  </si>
  <si>
    <t>070 00 00100</t>
  </si>
  <si>
    <t>505 00 00100</t>
  </si>
  <si>
    <t>428 00 00100</t>
  </si>
  <si>
    <t>510 00 00100</t>
  </si>
  <si>
    <t>441 00 00100</t>
  </si>
  <si>
    <t>442 00 00200</t>
  </si>
  <si>
    <t>443 00 00300</t>
  </si>
  <si>
    <t>Расходы на содержание и обеспечение деятельности муниципального казенного учреждения</t>
  </si>
  <si>
    <t>092 00 00400</t>
  </si>
  <si>
    <t>824 1 16 90030 03 0100 140</t>
  </si>
  <si>
    <t>1.1.1.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</si>
  <si>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</si>
  <si>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</si>
  <si>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МУНИЦИПАЛЬНЫЙ ОКРУГ ОСТРОВ ДЕКАБРИСТОВ НА 2016 ГОД</t>
  </si>
  <si>
    <t>Наименование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</si>
  <si>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</si>
  <si>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</si>
  <si>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</si>
  <si>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бюджетов</t>
  </si>
  <si>
    <t>911 01 05 0201 03 0000 510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</si>
  <si>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</si>
  <si>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911 01 05 02 01 03 0000 610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</si>
  <si>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</si>
  <si>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бюджетов</t>
  </si>
  <si>
    <t>Приложение 5</t>
  </si>
  <si>
    <t>ИЗМЕНЕНИЯ, ВНОСИМЫЕ В ПРИЛОЖЕНИЕ 2 К РЕШЕНИЮ МС МО ОСТРОВ ДЕКАБРИСТОВ ОТ 07.12.2015Г. № 35/2015 "ОБ УТВЕРЖДЕНИИ МЕСТНОГО БЮДЖЕТА ВНУТРИГОРОДСКОГО МУНИЦИПАЛЬНОГО ОБРАЗОВАНИЯ САНКТ-ПЕТЕРБУРГА МУНИЦИПАЛЬНЫЙ ОКРУГ ОСТРОВ ДЕКАБРИСТОВ НА 2016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2016 ГОД."</t>
  </si>
  <si>
    <t>Сумма  изменения (+, -)  тыс.руб.</t>
  </si>
  <si>
    <t>ИЗМЕНЕНИЯ, ВНОСИМЫЕ В ПРИЛОЖЕНИЕ 1 К РЕШЕНИЮ МС МО ОСТРОВ ДЕКАБРИСТОВ ОТ 07.12.2015Г. № 35/2015 "ОБ УТВЕРЖДЕНИИ МЕСТНОГО БЮДЖЕТА ВНУТРИГОРОДСКОГО МУНИЦИПАЛЬНОГО ОБРАЗОВАНИЯ САНКТ-ПЕТЕРБУРГА МУНИЦИПАЛЬНЫЙ ОКРУГ ОСТРОВ ДЕКАБРИСТОВ НА 2016 ГОД" ДОХОДЫ МЕСТНОГО БЮДЖЕТА ВНУТРИГОРОДСКОГО МУНИЦИПАЛЬНОГО ОБРАЗОВАНИЯ САНКТ-ПЕТЕРБУРГА МУНИЦИПАЛЬНЫЙ ОКРУГ ОСТРОВ ДЕКАБРИСТОВ НА 2016 ГОД."</t>
  </si>
  <si>
    <t>Приложение 4</t>
  </si>
  <si>
    <t>+54,0</t>
  </si>
  <si>
    <t>+580,4</t>
  </si>
  <si>
    <t>+428,0</t>
  </si>
  <si>
    <t>+46,0</t>
  </si>
  <si>
    <t>+66,3</t>
  </si>
  <si>
    <t>+8,6</t>
  </si>
  <si>
    <t>+1062,4</t>
  </si>
  <si>
    <t>+60,3</t>
  </si>
  <si>
    <t>+734,7</t>
  </si>
  <si>
    <t>+3749,7</t>
  </si>
  <si>
    <t>+156,4</t>
  </si>
  <si>
    <t>+381,6</t>
  </si>
  <si>
    <t>+222,4</t>
  </si>
  <si>
    <t>+190,7</t>
  </si>
  <si>
    <t>+1130,0</t>
  </si>
  <si>
    <t>+74,6</t>
  </si>
  <si>
    <t>+78,1</t>
  </si>
  <si>
    <t>+3906,1</t>
  </si>
  <si>
    <t>+4287,7</t>
  </si>
  <si>
    <t>+5745,5</t>
  </si>
  <si>
    <t>+1473,4</t>
  </si>
  <si>
    <t>+1235,4</t>
  </si>
  <si>
    <t>к   Решению МС МО Остров Декабристов от  21 ноября 2016   № 37/2016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</si>
  <si>
    <t>к   Решению МС МО Остров Декабристов от  21 ноября 2016  № 37/2016    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</si>
</sst>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8"/>
      <color indexed="60"/>
      <name val="Arial"/>
      <family val="2"/>
    </font>
    <font>
      <b/>
      <sz val="8"/>
      <color indexed="60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72" fontId="3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54" fillId="0" borderId="10" xfId="0" applyFont="1" applyFill="1" applyBorder="1" applyAlignment="1">
      <alignment horizontal="right" wrapText="1"/>
    </xf>
    <xf numFmtId="172" fontId="5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172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wrapText="1"/>
    </xf>
    <xf numFmtId="49" fontId="55" fillId="0" borderId="10" xfId="0" applyNumberFormat="1" applyFont="1" applyBorder="1" applyAlignment="1">
      <alignment horizontal="right" wrapText="1"/>
    </xf>
    <xf numFmtId="172" fontId="3" fillId="0" borderId="10" xfId="0" applyNumberFormat="1" applyFont="1" applyFill="1" applyBorder="1" applyAlignment="1">
      <alignment horizontal="right"/>
    </xf>
    <xf numFmtId="49" fontId="54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11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A5" sqref="A5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50390625" style="1" hidden="1" customWidth="1"/>
    <col min="7" max="7" width="7.875" style="1" hidden="1" customWidth="1"/>
    <col min="8" max="8" width="8.125" style="1" hidden="1" customWidth="1"/>
    <col min="9" max="9" width="8.375" style="68" hidden="1" customWidth="1"/>
    <col min="10" max="10" width="5.125" style="68" hidden="1" customWidth="1"/>
    <col min="11" max="12" width="9.125" style="68" hidden="1" customWidth="1"/>
    <col min="13" max="16384" width="9.125" style="68" customWidth="1"/>
  </cols>
  <sheetData>
    <row r="1" spans="1:12" s="6" customFormat="1" ht="9.75" customHeight="1">
      <c r="A1" s="12"/>
      <c r="B1" s="124"/>
      <c r="C1" s="82" t="s">
        <v>104</v>
      </c>
      <c r="D1" s="82"/>
      <c r="E1" s="82"/>
      <c r="F1" s="82"/>
      <c r="G1" s="82"/>
      <c r="H1" s="82"/>
      <c r="I1" s="82"/>
      <c r="J1" s="82"/>
      <c r="K1" s="82"/>
      <c r="L1" s="82"/>
    </row>
    <row r="2" spans="1:8" s="6" customFormat="1" ht="12.75" customHeight="1" hidden="1">
      <c r="A2" s="38"/>
      <c r="B2" s="39"/>
      <c r="C2" s="40"/>
      <c r="D2" s="38"/>
      <c r="E2" s="38"/>
      <c r="F2" s="38"/>
      <c r="G2" s="38"/>
      <c r="H2" s="38"/>
    </row>
    <row r="3" spans="1:16" s="6" customFormat="1" ht="35.25" customHeight="1">
      <c r="A3" s="145" t="s">
        <v>189</v>
      </c>
      <c r="B3" s="145"/>
      <c r="C3" s="145"/>
      <c r="D3" s="146"/>
      <c r="E3" s="146"/>
      <c r="F3" s="146"/>
      <c r="G3" s="146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9.75">
      <c r="A4" s="38"/>
      <c r="B4" s="39"/>
      <c r="C4" s="40"/>
      <c r="D4" s="38"/>
      <c r="E4" s="38"/>
      <c r="F4" s="38"/>
      <c r="G4" s="38"/>
      <c r="H4" s="38"/>
    </row>
    <row r="5" spans="1:8" s="6" customFormat="1" ht="15">
      <c r="A5" s="41"/>
      <c r="B5" s="39"/>
      <c r="C5" s="40"/>
      <c r="D5" s="38"/>
      <c r="E5" s="38"/>
      <c r="F5" s="38"/>
      <c r="G5" s="38"/>
      <c r="H5" s="38"/>
    </row>
    <row r="6" spans="1:11" s="6" customFormat="1" ht="43.5" customHeight="1">
      <c r="A6" s="147" t="s">
        <v>165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8" s="6" customFormat="1" ht="9.75">
      <c r="A7" s="38"/>
      <c r="B7" s="39"/>
      <c r="C7" s="40"/>
      <c r="D7" s="38"/>
      <c r="E7" s="38"/>
      <c r="F7" s="38"/>
      <c r="G7" s="38"/>
      <c r="H7" s="38"/>
    </row>
    <row r="8" spans="1:12" s="6" customFormat="1" ht="54.75" customHeight="1">
      <c r="A8" s="42" t="s">
        <v>4</v>
      </c>
      <c r="B8" s="5" t="s">
        <v>66</v>
      </c>
      <c r="C8" s="17" t="s">
        <v>164</v>
      </c>
      <c r="D8" s="43"/>
      <c r="E8" s="44" t="s">
        <v>0</v>
      </c>
      <c r="F8" s="45" t="s">
        <v>67</v>
      </c>
      <c r="G8" s="46" t="s">
        <v>68</v>
      </c>
      <c r="H8" s="45" t="s">
        <v>69</v>
      </c>
      <c r="I8" s="47" t="s">
        <v>1</v>
      </c>
      <c r="J8" s="47" t="s">
        <v>70</v>
      </c>
      <c r="K8" s="47" t="s">
        <v>2</v>
      </c>
      <c r="L8" s="47" t="s">
        <v>3</v>
      </c>
    </row>
    <row r="9" spans="1:12" s="6" customFormat="1" ht="18.75" customHeight="1">
      <c r="A9" s="48" t="s">
        <v>71</v>
      </c>
      <c r="B9" s="49" t="s">
        <v>72</v>
      </c>
      <c r="C9" s="140" t="s">
        <v>186</v>
      </c>
      <c r="D9" s="50"/>
      <c r="E9" s="51"/>
      <c r="F9" s="52"/>
      <c r="G9" s="52"/>
      <c r="H9" s="52"/>
      <c r="I9" s="53" t="e">
        <f>SUM(I10,#REF!,#REF!,I22,I17)</f>
        <v>#REF!</v>
      </c>
      <c r="J9" s="53" t="e">
        <f>SUM(J10,#REF!,#REF!,J22,J17)</f>
        <v>#REF!</v>
      </c>
      <c r="K9" s="53" t="e">
        <f>SUM(K10,#REF!,#REF!,K22,K17)</f>
        <v>#REF!</v>
      </c>
      <c r="L9" s="53" t="e">
        <f>SUM(L10,#REF!,#REF!,L22,L17)</f>
        <v>#REF!</v>
      </c>
    </row>
    <row r="10" spans="1:15" s="6" customFormat="1" ht="16.5" customHeight="1">
      <c r="A10" s="48" t="s">
        <v>73</v>
      </c>
      <c r="B10" s="54" t="s">
        <v>74</v>
      </c>
      <c r="C10" s="140" t="s">
        <v>185</v>
      </c>
      <c r="D10" s="55"/>
      <c r="E10" s="56" t="e">
        <f>SUM(E11,E15)</f>
        <v>#REF!</v>
      </c>
      <c r="F10" s="57" t="e">
        <f>SUM(F11,F15)</f>
        <v>#REF!</v>
      </c>
      <c r="G10" s="57" t="e">
        <f>SUM(G11,G15)</f>
        <v>#REF!</v>
      </c>
      <c r="H10" s="57" t="e">
        <f>SUM(H11,H15)</f>
        <v>#REF!</v>
      </c>
      <c r="I10" s="58" t="e">
        <f>I11+I15</f>
        <v>#REF!</v>
      </c>
      <c r="J10" s="58" t="e">
        <f>J11+J15</f>
        <v>#REF!</v>
      </c>
      <c r="K10" s="58" t="e">
        <f>K11+K15</f>
        <v>#REF!</v>
      </c>
      <c r="L10" s="58" t="e">
        <f>L11+L15</f>
        <v>#REF!</v>
      </c>
      <c r="O10" s="81"/>
    </row>
    <row r="11" spans="1:12" s="6" customFormat="1" ht="15" customHeight="1">
      <c r="A11" s="48" t="s">
        <v>75</v>
      </c>
      <c r="B11" s="59" t="s">
        <v>76</v>
      </c>
      <c r="C11" s="139" t="s">
        <v>184</v>
      </c>
      <c r="D11" s="55"/>
      <c r="E11" s="56" t="e">
        <f>E12+#REF!</f>
        <v>#REF!</v>
      </c>
      <c r="F11" s="57" t="e">
        <f>F12+#REF!</f>
        <v>#REF!</v>
      </c>
      <c r="G11" s="57" t="e">
        <f>G12+#REF!</f>
        <v>#REF!</v>
      </c>
      <c r="H11" s="57" t="e">
        <f>H12+#REF!</f>
        <v>#REF!</v>
      </c>
      <c r="I11" s="58" t="e">
        <f>I12+#REF!</f>
        <v>#REF!</v>
      </c>
      <c r="J11" s="58" t="e">
        <f>J12+#REF!</f>
        <v>#REF!</v>
      </c>
      <c r="K11" s="58" t="e">
        <f>K12+#REF!</f>
        <v>#REF!</v>
      </c>
      <c r="L11" s="58" t="e">
        <f>L12+#REF!</f>
        <v>#REF!</v>
      </c>
    </row>
    <row r="12" spans="1:12" s="6" customFormat="1" ht="15" customHeight="1">
      <c r="A12" s="60" t="s">
        <v>77</v>
      </c>
      <c r="B12" s="61" t="s">
        <v>78</v>
      </c>
      <c r="C12" s="133" t="str">
        <f>C13</f>
        <v>+3749,7</v>
      </c>
      <c r="D12" s="55"/>
      <c r="E12" s="56">
        <v>400</v>
      </c>
      <c r="F12" s="57">
        <v>2850</v>
      </c>
      <c r="G12" s="62">
        <v>2600</v>
      </c>
      <c r="H12" s="57">
        <v>2100</v>
      </c>
      <c r="I12" s="58">
        <f>1100+100</f>
        <v>1200</v>
      </c>
      <c r="J12" s="58">
        <f>1240+300+60+400+500</f>
        <v>2500</v>
      </c>
      <c r="K12" s="58">
        <f>1218.5+281.5-200</f>
        <v>1300</v>
      </c>
      <c r="L12" s="58">
        <f>1500+100-200-500</f>
        <v>900</v>
      </c>
    </row>
    <row r="13" spans="1:12" s="6" customFormat="1" ht="14.25" customHeight="1">
      <c r="A13" s="90" t="s">
        <v>79</v>
      </c>
      <c r="B13" s="61" t="s">
        <v>78</v>
      </c>
      <c r="C13" s="134" t="s">
        <v>176</v>
      </c>
      <c r="D13" s="55"/>
      <c r="E13" s="56"/>
      <c r="F13" s="57"/>
      <c r="G13" s="62"/>
      <c r="H13" s="57"/>
      <c r="I13" s="58"/>
      <c r="J13" s="58"/>
      <c r="K13" s="58"/>
      <c r="L13" s="58"/>
    </row>
    <row r="14" spans="1:12" s="6" customFormat="1" ht="15" customHeight="1">
      <c r="A14" s="90" t="s">
        <v>80</v>
      </c>
      <c r="B14" s="61" t="s">
        <v>81</v>
      </c>
      <c r="C14" s="134" t="s">
        <v>177</v>
      </c>
      <c r="D14" s="55"/>
      <c r="E14" s="56"/>
      <c r="F14" s="57"/>
      <c r="G14" s="62"/>
      <c r="H14" s="57"/>
      <c r="I14" s="58"/>
      <c r="J14" s="58"/>
      <c r="K14" s="58"/>
      <c r="L14" s="58"/>
    </row>
    <row r="15" spans="1:12" s="6" customFormat="1" ht="14.25" customHeight="1">
      <c r="A15" s="48" t="s">
        <v>82</v>
      </c>
      <c r="B15" s="49" t="s">
        <v>83</v>
      </c>
      <c r="C15" s="135" t="str">
        <f>C16</f>
        <v>+381,6</v>
      </c>
      <c r="D15" s="55"/>
      <c r="E15" s="56">
        <v>800</v>
      </c>
      <c r="F15" s="57">
        <v>1900</v>
      </c>
      <c r="G15" s="57">
        <v>1500</v>
      </c>
      <c r="H15" s="57">
        <v>1600</v>
      </c>
      <c r="I15" s="58">
        <v>2900</v>
      </c>
      <c r="J15" s="58">
        <f>3490+340+550+620+1000</f>
        <v>6000</v>
      </c>
      <c r="K15" s="58">
        <f>3038+340+2-550</f>
        <v>2830</v>
      </c>
      <c r="L15" s="58">
        <f>3500+340-620-1000</f>
        <v>2220</v>
      </c>
    </row>
    <row r="16" spans="1:12" s="6" customFormat="1" ht="15.75" customHeight="1">
      <c r="A16" s="90" t="s">
        <v>84</v>
      </c>
      <c r="B16" s="54" t="s">
        <v>83</v>
      </c>
      <c r="C16" s="136" t="s">
        <v>178</v>
      </c>
      <c r="D16" s="55"/>
      <c r="E16" s="56"/>
      <c r="F16" s="57"/>
      <c r="G16" s="57"/>
      <c r="H16" s="57"/>
      <c r="I16" s="58"/>
      <c r="J16" s="58"/>
      <c r="K16" s="58"/>
      <c r="L16" s="58"/>
    </row>
    <row r="17" spans="1:12" s="6" customFormat="1" ht="15" customHeight="1">
      <c r="A17" s="48" t="s">
        <v>85</v>
      </c>
      <c r="B17" s="54" t="s">
        <v>86</v>
      </c>
      <c r="C17" s="135" t="str">
        <f>C18</f>
        <v>+222,4</v>
      </c>
      <c r="D17" s="55"/>
      <c r="E17" s="56"/>
      <c r="F17" s="57"/>
      <c r="G17" s="62"/>
      <c r="H17" s="57"/>
      <c r="I17" s="58">
        <f>I18</f>
        <v>0</v>
      </c>
      <c r="J17" s="58">
        <f aca="true" t="shared" si="0" ref="J17:L18">J18</f>
        <v>0</v>
      </c>
      <c r="K17" s="58">
        <f t="shared" si="0"/>
        <v>0</v>
      </c>
      <c r="L17" s="58">
        <f t="shared" si="0"/>
        <v>0</v>
      </c>
    </row>
    <row r="18" spans="1:12" s="6" customFormat="1" ht="17.25" customHeight="1">
      <c r="A18" s="60" t="s">
        <v>87</v>
      </c>
      <c r="B18" s="54" t="s">
        <v>88</v>
      </c>
      <c r="C18" s="137" t="str">
        <f>C19</f>
        <v>+222,4</v>
      </c>
      <c r="D18" s="55"/>
      <c r="E18" s="56"/>
      <c r="F18" s="57"/>
      <c r="G18" s="62"/>
      <c r="H18" s="57"/>
      <c r="I18" s="58">
        <f>I19</f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</row>
    <row r="19" spans="1:12" s="6" customFormat="1" ht="16.5" customHeight="1">
      <c r="A19" s="60" t="s">
        <v>89</v>
      </c>
      <c r="B19" s="54" t="s">
        <v>90</v>
      </c>
      <c r="C19" s="137" t="str">
        <f>C20</f>
        <v>+222,4</v>
      </c>
      <c r="D19" s="55"/>
      <c r="E19" s="56"/>
      <c r="F19" s="57"/>
      <c r="G19" s="62"/>
      <c r="H19" s="57"/>
      <c r="I19" s="58">
        <f>I21</f>
        <v>0</v>
      </c>
      <c r="J19" s="58">
        <f>J21</f>
        <v>0</v>
      </c>
      <c r="K19" s="58">
        <f>K21</f>
        <v>0</v>
      </c>
      <c r="L19" s="58">
        <f>L21</f>
        <v>0</v>
      </c>
    </row>
    <row r="20" spans="1:12" s="6" customFormat="1" ht="23.25" customHeight="1">
      <c r="A20" s="60" t="s">
        <v>91</v>
      </c>
      <c r="B20" s="54" t="s">
        <v>149</v>
      </c>
      <c r="C20" s="137" t="str">
        <f>C21</f>
        <v>+222,4</v>
      </c>
      <c r="D20" s="55"/>
      <c r="E20" s="56"/>
      <c r="F20" s="57"/>
      <c r="G20" s="62"/>
      <c r="H20" s="57"/>
      <c r="I20" s="58"/>
      <c r="J20" s="58"/>
      <c r="K20" s="58"/>
      <c r="L20" s="58"/>
    </row>
    <row r="21" spans="1:12" s="6" customFormat="1" ht="30">
      <c r="A21" s="64" t="s">
        <v>92</v>
      </c>
      <c r="B21" s="54" t="s">
        <v>93</v>
      </c>
      <c r="C21" s="138" t="s">
        <v>179</v>
      </c>
      <c r="D21" s="55"/>
      <c r="E21" s="56"/>
      <c r="F21" s="57"/>
      <c r="G21" s="62"/>
      <c r="H21" s="57"/>
      <c r="I21" s="58">
        <v>0</v>
      </c>
      <c r="J21" s="58">
        <v>0</v>
      </c>
      <c r="K21" s="58">
        <v>0</v>
      </c>
      <c r="L21" s="58">
        <v>0</v>
      </c>
    </row>
    <row r="22" spans="1:12" s="6" customFormat="1" ht="16.5" customHeight="1">
      <c r="A22" s="48" t="s">
        <v>94</v>
      </c>
      <c r="B22" s="54" t="s">
        <v>95</v>
      </c>
      <c r="C22" s="140" t="s">
        <v>188</v>
      </c>
      <c r="D22" s="55"/>
      <c r="E22" s="56">
        <f>SUM(E23,E24)</f>
        <v>245</v>
      </c>
      <c r="F22" s="57">
        <f>SUM(F23,F24)</f>
        <v>330</v>
      </c>
      <c r="G22" s="57">
        <f>SUM(G23,G24)</f>
        <v>415</v>
      </c>
      <c r="H22" s="57">
        <f>SUM(H23,H24)</f>
        <v>327.5</v>
      </c>
      <c r="I22" s="58" t="e">
        <f>I23+I24</f>
        <v>#REF!</v>
      </c>
      <c r="J22" s="58" t="e">
        <f>J23+J24</f>
        <v>#REF!</v>
      </c>
      <c r="K22" s="58" t="e">
        <f>K23+K24</f>
        <v>#REF!</v>
      </c>
      <c r="L22" s="58" t="e">
        <f>L23+L24</f>
        <v>#REF!</v>
      </c>
    </row>
    <row r="23" spans="1:12" s="6" customFormat="1" ht="24" customHeight="1">
      <c r="A23" s="48" t="s">
        <v>109</v>
      </c>
      <c r="B23" s="65" t="s">
        <v>96</v>
      </c>
      <c r="C23" s="63">
        <v>-238</v>
      </c>
      <c r="D23" s="55"/>
      <c r="E23" s="56">
        <v>145</v>
      </c>
      <c r="F23" s="57">
        <v>230</v>
      </c>
      <c r="G23" s="62">
        <v>315</v>
      </c>
      <c r="H23" s="57">
        <v>227.5</v>
      </c>
      <c r="I23" s="58">
        <v>275</v>
      </c>
      <c r="J23" s="58">
        <f>315+100</f>
        <v>415</v>
      </c>
      <c r="K23" s="58">
        <v>310</v>
      </c>
      <c r="L23" s="58">
        <f>300-100</f>
        <v>200</v>
      </c>
    </row>
    <row r="24" spans="1:12" s="6" customFormat="1" ht="18" customHeight="1">
      <c r="A24" s="48" t="s">
        <v>97</v>
      </c>
      <c r="B24" s="49" t="s">
        <v>98</v>
      </c>
      <c r="C24" s="140" t="str">
        <f>C25</f>
        <v>+1473,4</v>
      </c>
      <c r="D24" s="55"/>
      <c r="E24" s="56">
        <f>SUM(E25)</f>
        <v>100</v>
      </c>
      <c r="F24" s="57">
        <f>SUM(F25)</f>
        <v>100</v>
      </c>
      <c r="G24" s="57">
        <f>SUM(G25)</f>
        <v>100</v>
      </c>
      <c r="H24" s="57">
        <f>SUM(H25)</f>
        <v>100</v>
      </c>
      <c r="I24" s="58" t="e">
        <f>I25</f>
        <v>#REF!</v>
      </c>
      <c r="J24" s="58" t="e">
        <f>J25</f>
        <v>#REF!</v>
      </c>
      <c r="K24" s="58" t="e">
        <f>K25</f>
        <v>#REF!</v>
      </c>
      <c r="L24" s="58" t="e">
        <f>L25</f>
        <v>#REF!</v>
      </c>
    </row>
    <row r="25" spans="1:12" s="6" customFormat="1" ht="20.25">
      <c r="A25" s="60" t="s">
        <v>99</v>
      </c>
      <c r="B25" s="65" t="s">
        <v>150</v>
      </c>
      <c r="C25" s="138" t="s">
        <v>187</v>
      </c>
      <c r="D25" s="55"/>
      <c r="E25" s="56">
        <f>SUM(E26:E28)</f>
        <v>100</v>
      </c>
      <c r="F25" s="57">
        <f>SUM(F26:F28)</f>
        <v>100</v>
      </c>
      <c r="G25" s="62">
        <f>SUM(G26:G28)</f>
        <v>100</v>
      </c>
      <c r="H25" s="57">
        <f>SUM(H26:H28)</f>
        <v>100</v>
      </c>
      <c r="I25" s="58" t="e">
        <f>I26+#REF!</f>
        <v>#REF!</v>
      </c>
      <c r="J25" s="58" t="e">
        <f>J26+#REF!</f>
        <v>#REF!</v>
      </c>
      <c r="K25" s="58" t="e">
        <f>K26+#REF!</f>
        <v>#REF!</v>
      </c>
      <c r="L25" s="58" t="e">
        <f>L26+#REF!</f>
        <v>#REF!</v>
      </c>
    </row>
    <row r="26" spans="1:12" s="6" customFormat="1" ht="21.75" customHeight="1">
      <c r="A26" s="64" t="s">
        <v>110</v>
      </c>
      <c r="B26" s="54" t="s">
        <v>100</v>
      </c>
      <c r="C26" s="138" t="s">
        <v>180</v>
      </c>
      <c r="D26" s="55"/>
      <c r="E26" s="56">
        <v>100</v>
      </c>
      <c r="F26" s="57">
        <v>100</v>
      </c>
      <c r="G26" s="57">
        <v>100</v>
      </c>
      <c r="H26" s="57">
        <v>100</v>
      </c>
      <c r="I26" s="58">
        <v>415</v>
      </c>
      <c r="J26" s="58">
        <f>500+40+130</f>
        <v>670</v>
      </c>
      <c r="K26" s="58">
        <f>220+30</f>
        <v>250</v>
      </c>
      <c r="L26" s="58">
        <f>220+30-130</f>
        <v>120</v>
      </c>
    </row>
    <row r="27" spans="1:12" s="6" customFormat="1" ht="21.75" customHeight="1">
      <c r="A27" s="64" t="s">
        <v>147</v>
      </c>
      <c r="B27" s="54" t="s">
        <v>100</v>
      </c>
      <c r="C27" s="138" t="s">
        <v>181</v>
      </c>
      <c r="D27" s="55"/>
      <c r="E27" s="56"/>
      <c r="F27" s="57"/>
      <c r="G27" s="57"/>
      <c r="H27" s="57"/>
      <c r="I27" s="58"/>
      <c r="J27" s="58"/>
      <c r="K27" s="58"/>
      <c r="L27" s="58"/>
    </row>
    <row r="28" spans="1:12" s="6" customFormat="1" ht="24" customHeight="1">
      <c r="A28" s="64" t="s">
        <v>111</v>
      </c>
      <c r="B28" s="54" t="s">
        <v>100</v>
      </c>
      <c r="C28" s="138" t="s">
        <v>182</v>
      </c>
      <c r="D28" s="55"/>
      <c r="E28" s="56"/>
      <c r="F28" s="57"/>
      <c r="G28" s="57"/>
      <c r="H28" s="57"/>
      <c r="I28" s="58"/>
      <c r="J28" s="58"/>
      <c r="K28" s="58"/>
      <c r="L28" s="58"/>
    </row>
    <row r="29" spans="1:12" s="6" customFormat="1" ht="31.5" customHeight="1">
      <c r="A29" s="64" t="s">
        <v>122</v>
      </c>
      <c r="B29" s="54" t="s">
        <v>123</v>
      </c>
      <c r="C29" s="138" t="s">
        <v>183</v>
      </c>
      <c r="D29" s="55"/>
      <c r="E29" s="56"/>
      <c r="F29" s="57"/>
      <c r="G29" s="57"/>
      <c r="H29" s="57"/>
      <c r="I29" s="58"/>
      <c r="J29" s="58"/>
      <c r="K29" s="58"/>
      <c r="L29" s="58"/>
    </row>
    <row r="30" spans="1:17" ht="18" customHeight="1">
      <c r="A30" s="4"/>
      <c r="B30" s="2" t="s">
        <v>101</v>
      </c>
      <c r="C30" s="135" t="str">
        <f>C9</f>
        <v>+5745,5</v>
      </c>
      <c r="D30" s="50"/>
      <c r="E30" s="66" t="e">
        <f>SUM(E10,#REF!,#REF!,E22)</f>
        <v>#REF!</v>
      </c>
      <c r="F30" s="3" t="e">
        <f>SUM(F10,#REF!,#REF!,F22)</f>
        <v>#REF!</v>
      </c>
      <c r="G30" s="3" t="e">
        <f>SUM(G10,#REF!,#REF!,G22)</f>
        <v>#REF!</v>
      </c>
      <c r="H30" s="3" t="e">
        <f>SUM(H10,#REF!,#REF!,H22)</f>
        <v>#REF!</v>
      </c>
      <c r="I30" s="53" t="e">
        <f>#REF!+I9</f>
        <v>#REF!</v>
      </c>
      <c r="J30" s="53" t="e">
        <f>#REF!+J9</f>
        <v>#REF!</v>
      </c>
      <c r="K30" s="53" t="e">
        <f>#REF!+K9</f>
        <v>#REF!</v>
      </c>
      <c r="L30" s="53" t="e">
        <f>#REF!+L9</f>
        <v>#REF!</v>
      </c>
      <c r="M30" s="67"/>
      <c r="N30" s="67"/>
      <c r="O30" s="67"/>
      <c r="P30" s="67"/>
      <c r="Q30" s="67"/>
    </row>
    <row r="31" spans="1:17" ht="9.75">
      <c r="A31" s="69"/>
      <c r="B31" s="70"/>
      <c r="C31" s="50"/>
      <c r="D31" s="50"/>
      <c r="E31" s="67"/>
      <c r="F31" s="67"/>
      <c r="G31" s="67"/>
      <c r="H31" s="67"/>
      <c r="I31" s="71"/>
      <c r="J31" s="71"/>
      <c r="K31" s="71"/>
      <c r="L31" s="71"/>
      <c r="M31" s="67"/>
      <c r="N31" s="67"/>
      <c r="O31" s="67"/>
      <c r="P31" s="67"/>
      <c r="Q31" s="67"/>
    </row>
    <row r="32" spans="1:17" ht="9.75">
      <c r="A32" s="69"/>
      <c r="B32" s="70"/>
      <c r="C32" s="50"/>
      <c r="D32" s="50"/>
      <c r="E32" s="67"/>
      <c r="F32" s="67"/>
      <c r="G32" s="67"/>
      <c r="H32" s="67"/>
      <c r="I32" s="71"/>
      <c r="J32" s="71"/>
      <c r="K32" s="71"/>
      <c r="L32" s="71"/>
      <c r="M32" s="67"/>
      <c r="N32" s="67"/>
      <c r="O32" s="67"/>
      <c r="P32" s="67"/>
      <c r="Q32" s="67"/>
    </row>
    <row r="33" spans="1:17" ht="9.75">
      <c r="A33" s="69"/>
      <c r="B33" s="70"/>
      <c r="C33" s="50"/>
      <c r="D33" s="50"/>
      <c r="E33" s="67"/>
      <c r="F33" s="67"/>
      <c r="G33" s="67"/>
      <c r="H33" s="67"/>
      <c r="I33" s="71"/>
      <c r="J33" s="71"/>
      <c r="K33" s="71"/>
      <c r="L33" s="71"/>
      <c r="M33" s="67"/>
      <c r="N33" s="67"/>
      <c r="O33" s="67"/>
      <c r="P33" s="67"/>
      <c r="Q33" s="67"/>
    </row>
    <row r="34" spans="1:17" ht="9.75">
      <c r="A34" s="69"/>
      <c r="B34" s="70"/>
      <c r="C34" s="50"/>
      <c r="D34" s="50"/>
      <c r="E34" s="67"/>
      <c r="F34" s="67"/>
      <c r="G34" s="67"/>
      <c r="H34" s="67"/>
      <c r="I34" s="71"/>
      <c r="J34" s="71"/>
      <c r="K34" s="71"/>
      <c r="L34" s="71"/>
      <c r="M34" s="67"/>
      <c r="N34" s="67"/>
      <c r="O34" s="67"/>
      <c r="P34" s="67"/>
      <c r="Q34" s="67"/>
    </row>
    <row r="35" spans="1:17" ht="9.75">
      <c r="A35" s="69"/>
      <c r="B35" s="70"/>
      <c r="C35" s="50"/>
      <c r="D35" s="50"/>
      <c r="E35" s="67"/>
      <c r="F35" s="67"/>
      <c r="G35" s="67"/>
      <c r="H35" s="67"/>
      <c r="I35" s="71"/>
      <c r="J35" s="71"/>
      <c r="K35" s="71"/>
      <c r="L35" s="71"/>
      <c r="M35" s="67"/>
      <c r="N35" s="67"/>
      <c r="O35" s="67"/>
      <c r="P35" s="67"/>
      <c r="Q35" s="67"/>
    </row>
    <row r="36" spans="1:17" ht="9.75">
      <c r="A36" s="69"/>
      <c r="B36" s="70"/>
      <c r="C36" s="50"/>
      <c r="D36" s="50"/>
      <c r="E36" s="67"/>
      <c r="F36" s="67"/>
      <c r="G36" s="67"/>
      <c r="H36" s="67"/>
      <c r="I36" s="71"/>
      <c r="J36" s="71"/>
      <c r="K36" s="71"/>
      <c r="L36" s="71"/>
      <c r="M36" s="67"/>
      <c r="N36" s="67"/>
      <c r="O36" s="67"/>
      <c r="P36" s="67"/>
      <c r="Q36" s="67"/>
    </row>
    <row r="37" spans="1:17" ht="9.75">
      <c r="A37" s="69"/>
      <c r="B37" s="70"/>
      <c r="C37" s="50"/>
      <c r="D37" s="50"/>
      <c r="E37" s="67"/>
      <c r="F37" s="67"/>
      <c r="G37" s="67"/>
      <c r="H37" s="67"/>
      <c r="I37" s="71"/>
      <c r="J37" s="71"/>
      <c r="K37" s="71"/>
      <c r="L37" s="71"/>
      <c r="M37" s="67"/>
      <c r="N37" s="67"/>
      <c r="O37" s="67"/>
      <c r="P37" s="67"/>
      <c r="Q37" s="67"/>
    </row>
    <row r="38" spans="1:17" ht="9.75">
      <c r="A38" s="69"/>
      <c r="B38" s="70"/>
      <c r="C38" s="50"/>
      <c r="D38" s="50"/>
      <c r="E38" s="67"/>
      <c r="F38" s="67"/>
      <c r="G38" s="67"/>
      <c r="H38" s="67"/>
      <c r="I38" s="71"/>
      <c r="J38" s="71"/>
      <c r="K38" s="71"/>
      <c r="L38" s="71"/>
      <c r="M38" s="67"/>
      <c r="N38" s="67"/>
      <c r="O38" s="67"/>
      <c r="P38" s="67"/>
      <c r="Q38" s="67"/>
    </row>
    <row r="39" spans="1:17" ht="9.75">
      <c r="A39" s="69"/>
      <c r="B39" s="70"/>
      <c r="C39" s="50"/>
      <c r="D39" s="50"/>
      <c r="E39" s="67"/>
      <c r="F39" s="67"/>
      <c r="G39" s="67"/>
      <c r="H39" s="67"/>
      <c r="I39" s="71"/>
      <c r="J39" s="71"/>
      <c r="K39" s="71"/>
      <c r="L39" s="71"/>
      <c r="M39" s="67"/>
      <c r="N39" s="67"/>
      <c r="O39" s="67"/>
      <c r="P39" s="67"/>
      <c r="Q39" s="67"/>
    </row>
    <row r="40" spans="1:17" ht="9.75">
      <c r="A40" s="69"/>
      <c r="B40" s="70"/>
      <c r="C40" s="50"/>
      <c r="D40" s="50"/>
      <c r="E40" s="67"/>
      <c r="F40" s="67"/>
      <c r="G40" s="67"/>
      <c r="H40" s="67"/>
      <c r="I40" s="71"/>
      <c r="J40" s="71"/>
      <c r="K40" s="71"/>
      <c r="L40" s="71"/>
      <c r="M40" s="67"/>
      <c r="N40" s="67"/>
      <c r="O40" s="67"/>
      <c r="P40" s="67"/>
      <c r="Q40" s="67"/>
    </row>
    <row r="41" spans="1:17" ht="9.75">
      <c r="A41" s="69"/>
      <c r="B41" s="70"/>
      <c r="C41" s="50"/>
      <c r="D41" s="50"/>
      <c r="E41" s="67"/>
      <c r="F41" s="67"/>
      <c r="G41" s="67"/>
      <c r="H41" s="67"/>
      <c r="I41" s="71"/>
      <c r="J41" s="71"/>
      <c r="K41" s="71"/>
      <c r="L41" s="71"/>
      <c r="M41" s="67"/>
      <c r="N41" s="67"/>
      <c r="O41" s="67"/>
      <c r="P41" s="67"/>
      <c r="Q41" s="67"/>
    </row>
    <row r="42" spans="1:17" ht="9.75">
      <c r="A42" s="69"/>
      <c r="B42" s="70"/>
      <c r="C42" s="50"/>
      <c r="D42" s="50"/>
      <c r="E42" s="67"/>
      <c r="F42" s="67"/>
      <c r="G42" s="67"/>
      <c r="H42" s="67"/>
      <c r="I42" s="71"/>
      <c r="J42" s="71"/>
      <c r="K42" s="71"/>
      <c r="L42" s="71"/>
      <c r="M42" s="67"/>
      <c r="N42" s="67"/>
      <c r="O42" s="67"/>
      <c r="P42" s="67"/>
      <c r="Q42" s="67"/>
    </row>
    <row r="43" spans="1:17" ht="9.75">
      <c r="A43" s="69"/>
      <c r="B43" s="70"/>
      <c r="C43" s="50"/>
      <c r="D43" s="50"/>
      <c r="E43" s="67"/>
      <c r="F43" s="67"/>
      <c r="G43" s="67"/>
      <c r="H43" s="67"/>
      <c r="I43" s="71"/>
      <c r="J43" s="71"/>
      <c r="K43" s="71"/>
      <c r="L43" s="71"/>
      <c r="M43" s="67"/>
      <c r="N43" s="67"/>
      <c r="O43" s="67"/>
      <c r="P43" s="67"/>
      <c r="Q43" s="67"/>
    </row>
    <row r="44" spans="1:17" ht="9.75">
      <c r="A44" s="69"/>
      <c r="B44" s="70"/>
      <c r="C44" s="50"/>
      <c r="D44" s="50"/>
      <c r="E44" s="67"/>
      <c r="F44" s="67"/>
      <c r="G44" s="67"/>
      <c r="H44" s="67"/>
      <c r="I44" s="71"/>
      <c r="J44" s="71"/>
      <c r="K44" s="71"/>
      <c r="L44" s="71"/>
      <c r="M44" s="67"/>
      <c r="N44" s="67"/>
      <c r="O44" s="67"/>
      <c r="P44" s="67"/>
      <c r="Q44" s="67"/>
    </row>
    <row r="45" spans="1:17" ht="9.75">
      <c r="A45" s="69"/>
      <c r="B45" s="70"/>
      <c r="C45" s="50"/>
      <c r="D45" s="50"/>
      <c r="E45" s="67"/>
      <c r="F45" s="67"/>
      <c r="G45" s="67"/>
      <c r="H45" s="67"/>
      <c r="I45" s="71"/>
      <c r="J45" s="71"/>
      <c r="K45" s="71"/>
      <c r="L45" s="71"/>
      <c r="M45" s="67"/>
      <c r="N45" s="67"/>
      <c r="O45" s="67"/>
      <c r="P45" s="67"/>
      <c r="Q45" s="67"/>
    </row>
    <row r="46" spans="1:17" ht="9.75">
      <c r="A46" s="69"/>
      <c r="B46" s="70"/>
      <c r="C46" s="50"/>
      <c r="D46" s="50"/>
      <c r="E46" s="67"/>
      <c r="F46" s="67"/>
      <c r="G46" s="67"/>
      <c r="H46" s="67"/>
      <c r="I46" s="71"/>
      <c r="J46" s="71"/>
      <c r="K46" s="71"/>
      <c r="L46" s="71"/>
      <c r="M46" s="67"/>
      <c r="N46" s="67"/>
      <c r="O46" s="67"/>
      <c r="P46" s="67"/>
      <c r="Q46" s="67"/>
    </row>
    <row r="47" spans="1:17" ht="9.75">
      <c r="A47" s="69"/>
      <c r="B47" s="70"/>
      <c r="C47" s="50"/>
      <c r="D47" s="50"/>
      <c r="E47" s="67"/>
      <c r="F47" s="67"/>
      <c r="G47" s="67"/>
      <c r="H47" s="67"/>
      <c r="I47" s="71"/>
      <c r="J47" s="71"/>
      <c r="K47" s="71"/>
      <c r="L47" s="71"/>
      <c r="M47" s="67"/>
      <c r="N47" s="67"/>
      <c r="O47" s="67"/>
      <c r="P47" s="67"/>
      <c r="Q47" s="67"/>
    </row>
    <row r="48" spans="1:17" ht="9.75">
      <c r="A48" s="69"/>
      <c r="B48" s="70"/>
      <c r="C48" s="50"/>
      <c r="D48" s="50"/>
      <c r="E48" s="67"/>
      <c r="F48" s="67"/>
      <c r="G48" s="67"/>
      <c r="H48" s="67"/>
      <c r="I48" s="71"/>
      <c r="J48" s="71"/>
      <c r="K48" s="71"/>
      <c r="L48" s="71"/>
      <c r="M48" s="67"/>
      <c r="N48" s="67"/>
      <c r="O48" s="67"/>
      <c r="P48" s="67"/>
      <c r="Q48" s="67"/>
    </row>
    <row r="49" spans="1:17" ht="9.75">
      <c r="A49" s="69"/>
      <c r="B49" s="70"/>
      <c r="C49" s="50"/>
      <c r="D49" s="50"/>
      <c r="E49" s="67"/>
      <c r="F49" s="67"/>
      <c r="G49" s="67"/>
      <c r="H49" s="67"/>
      <c r="I49" s="71"/>
      <c r="J49" s="71"/>
      <c r="K49" s="71"/>
      <c r="L49" s="71"/>
      <c r="M49" s="67"/>
      <c r="N49" s="67"/>
      <c r="O49" s="67"/>
      <c r="P49" s="67"/>
      <c r="Q49" s="67"/>
    </row>
    <row r="50" spans="1:17" ht="9.75">
      <c r="A50" s="69"/>
      <c r="B50" s="70"/>
      <c r="C50" s="50"/>
      <c r="D50" s="50"/>
      <c r="E50" s="67"/>
      <c r="F50" s="67"/>
      <c r="G50" s="67"/>
      <c r="H50" s="67"/>
      <c r="I50" s="71"/>
      <c r="J50" s="71"/>
      <c r="K50" s="71"/>
      <c r="L50" s="71"/>
      <c r="M50" s="67"/>
      <c r="N50" s="67"/>
      <c r="O50" s="67"/>
      <c r="P50" s="67"/>
      <c r="Q50" s="67"/>
    </row>
    <row r="51" spans="1:17" ht="9.75">
      <c r="A51" s="69"/>
      <c r="B51" s="70"/>
      <c r="C51" s="50"/>
      <c r="D51" s="50"/>
      <c r="E51" s="67"/>
      <c r="F51" s="67"/>
      <c r="G51" s="67"/>
      <c r="H51" s="67"/>
      <c r="I51" s="71"/>
      <c r="J51" s="71"/>
      <c r="K51" s="71"/>
      <c r="L51" s="71"/>
      <c r="M51" s="67"/>
      <c r="N51" s="67"/>
      <c r="O51" s="67"/>
      <c r="P51" s="67"/>
      <c r="Q51" s="67"/>
    </row>
    <row r="52" spans="1:17" ht="9.75">
      <c r="A52" s="69"/>
      <c r="B52" s="70"/>
      <c r="C52" s="50"/>
      <c r="D52" s="50"/>
      <c r="E52" s="67"/>
      <c r="F52" s="67"/>
      <c r="G52" s="67"/>
      <c r="H52" s="67"/>
      <c r="I52" s="71"/>
      <c r="J52" s="71"/>
      <c r="K52" s="71"/>
      <c r="L52" s="71"/>
      <c r="M52" s="67"/>
      <c r="N52" s="67"/>
      <c r="O52" s="67"/>
      <c r="P52" s="67"/>
      <c r="Q52" s="67"/>
    </row>
    <row r="53" spans="1:17" ht="9.75">
      <c r="A53" s="69"/>
      <c r="B53" s="70"/>
      <c r="C53" s="50"/>
      <c r="D53" s="50"/>
      <c r="E53" s="67"/>
      <c r="F53" s="67"/>
      <c r="G53" s="67"/>
      <c r="H53" s="67"/>
      <c r="I53" s="71"/>
      <c r="J53" s="71"/>
      <c r="K53" s="71"/>
      <c r="L53" s="71"/>
      <c r="M53" s="67"/>
      <c r="N53" s="67"/>
      <c r="O53" s="67"/>
      <c r="P53" s="67"/>
      <c r="Q53" s="67"/>
    </row>
    <row r="54" spans="1:17" ht="9.75">
      <c r="A54" s="69"/>
      <c r="B54" s="70"/>
      <c r="C54" s="50"/>
      <c r="D54" s="50"/>
      <c r="E54" s="67"/>
      <c r="F54" s="67"/>
      <c r="G54" s="67"/>
      <c r="H54" s="67"/>
      <c r="I54" s="71"/>
      <c r="J54" s="71"/>
      <c r="K54" s="71"/>
      <c r="L54" s="71"/>
      <c r="M54" s="67"/>
      <c r="N54" s="67"/>
      <c r="O54" s="67"/>
      <c r="P54" s="67"/>
      <c r="Q54" s="67"/>
    </row>
    <row r="55" spans="1:17" ht="9.75">
      <c r="A55" s="69"/>
      <c r="B55" s="70"/>
      <c r="C55" s="50"/>
      <c r="D55" s="50"/>
      <c r="E55" s="67"/>
      <c r="F55" s="67"/>
      <c r="G55" s="67"/>
      <c r="H55" s="67"/>
      <c r="I55" s="71"/>
      <c r="J55" s="71"/>
      <c r="K55" s="71"/>
      <c r="L55" s="71"/>
      <c r="M55" s="67"/>
      <c r="N55" s="67"/>
      <c r="O55" s="67"/>
      <c r="P55" s="67"/>
      <c r="Q55" s="67"/>
    </row>
    <row r="56" spans="1:17" ht="9.75">
      <c r="A56" s="69"/>
      <c r="B56" s="70"/>
      <c r="C56" s="50"/>
      <c r="D56" s="50"/>
      <c r="E56" s="67"/>
      <c r="F56" s="67"/>
      <c r="G56" s="67"/>
      <c r="H56" s="67"/>
      <c r="I56" s="71"/>
      <c r="J56" s="71"/>
      <c r="K56" s="71"/>
      <c r="L56" s="71"/>
      <c r="M56" s="67"/>
      <c r="N56" s="67"/>
      <c r="O56" s="67"/>
      <c r="P56" s="67"/>
      <c r="Q56" s="67"/>
    </row>
    <row r="57" spans="1:17" ht="9.75">
      <c r="A57" s="69"/>
      <c r="B57" s="70"/>
      <c r="C57" s="50"/>
      <c r="D57" s="50"/>
      <c r="E57" s="67"/>
      <c r="F57" s="67"/>
      <c r="G57" s="67"/>
      <c r="H57" s="67"/>
      <c r="I57" s="71"/>
      <c r="J57" s="71"/>
      <c r="K57" s="71"/>
      <c r="L57" s="71"/>
      <c r="M57" s="67"/>
      <c r="N57" s="67"/>
      <c r="O57" s="67"/>
      <c r="P57" s="67"/>
      <c r="Q57" s="67"/>
    </row>
    <row r="58" spans="1:17" ht="9.75">
      <c r="A58" s="69"/>
      <c r="B58" s="70"/>
      <c r="C58" s="50"/>
      <c r="D58" s="50"/>
      <c r="E58" s="67"/>
      <c r="F58" s="67"/>
      <c r="G58" s="67"/>
      <c r="H58" s="67"/>
      <c r="I58" s="71"/>
      <c r="J58" s="71"/>
      <c r="K58" s="71"/>
      <c r="L58" s="71"/>
      <c r="M58" s="67"/>
      <c r="N58" s="67"/>
      <c r="O58" s="67"/>
      <c r="P58" s="67"/>
      <c r="Q58" s="67"/>
    </row>
    <row r="59" spans="1:17" ht="9.75">
      <c r="A59" s="69"/>
      <c r="B59" s="70"/>
      <c r="C59" s="50"/>
      <c r="D59" s="50"/>
      <c r="E59" s="67"/>
      <c r="F59" s="67"/>
      <c r="G59" s="67"/>
      <c r="H59" s="67"/>
      <c r="I59" s="71"/>
      <c r="J59" s="71"/>
      <c r="K59" s="71"/>
      <c r="L59" s="71"/>
      <c r="M59" s="67"/>
      <c r="N59" s="67"/>
      <c r="O59" s="67"/>
      <c r="P59" s="67"/>
      <c r="Q59" s="67"/>
    </row>
    <row r="60" spans="1:17" ht="9.75">
      <c r="A60" s="69"/>
      <c r="B60" s="70"/>
      <c r="C60" s="50"/>
      <c r="D60" s="50"/>
      <c r="E60" s="67"/>
      <c r="F60" s="67"/>
      <c r="G60" s="67"/>
      <c r="H60" s="67"/>
      <c r="I60" s="71"/>
      <c r="J60" s="71"/>
      <c r="K60" s="71"/>
      <c r="L60" s="71"/>
      <c r="M60" s="67"/>
      <c r="N60" s="67"/>
      <c r="O60" s="67"/>
      <c r="P60" s="67"/>
      <c r="Q60" s="67"/>
    </row>
    <row r="61" spans="1:17" ht="9.75">
      <c r="A61" s="69"/>
      <c r="B61" s="70"/>
      <c r="C61" s="50"/>
      <c r="D61" s="50"/>
      <c r="E61" s="67"/>
      <c r="F61" s="67"/>
      <c r="G61" s="67"/>
      <c r="H61" s="67"/>
      <c r="I61" s="71"/>
      <c r="J61" s="71"/>
      <c r="K61" s="71"/>
      <c r="L61" s="71"/>
      <c r="M61" s="67"/>
      <c r="N61" s="67"/>
      <c r="O61" s="67"/>
      <c r="P61" s="67"/>
      <c r="Q61" s="67"/>
    </row>
    <row r="62" spans="1:17" ht="9.75">
      <c r="A62" s="69"/>
      <c r="B62" s="70"/>
      <c r="C62" s="50"/>
      <c r="D62" s="50"/>
      <c r="E62" s="67"/>
      <c r="F62" s="67"/>
      <c r="G62" s="67"/>
      <c r="H62" s="67"/>
      <c r="I62" s="71"/>
      <c r="J62" s="71"/>
      <c r="K62" s="71"/>
      <c r="L62" s="71"/>
      <c r="M62" s="67"/>
      <c r="N62" s="67"/>
      <c r="O62" s="67"/>
      <c r="P62" s="67"/>
      <c r="Q62" s="67"/>
    </row>
    <row r="63" spans="1:8" ht="9.75">
      <c r="A63" s="69"/>
      <c r="B63" s="70"/>
      <c r="C63" s="36"/>
      <c r="D63" s="67"/>
      <c r="E63" s="67"/>
      <c r="F63" s="67"/>
      <c r="G63" s="67"/>
      <c r="H63" s="67"/>
    </row>
    <row r="64" spans="1:8" ht="9.75">
      <c r="A64" s="69"/>
      <c r="B64" s="144"/>
      <c r="C64" s="144"/>
      <c r="D64" s="144"/>
      <c r="E64" s="144"/>
      <c r="F64" s="144"/>
      <c r="G64" s="144"/>
      <c r="H64" s="144"/>
    </row>
    <row r="65" spans="1:8" ht="4.5" customHeight="1">
      <c r="A65" s="69"/>
      <c r="B65" s="72"/>
      <c r="C65" s="72"/>
      <c r="D65" s="72"/>
      <c r="E65" s="72"/>
      <c r="F65" s="72"/>
      <c r="G65" s="72"/>
      <c r="H65" s="72"/>
    </row>
    <row r="66" spans="1:9" ht="25.5" customHeight="1">
      <c r="A66" s="141"/>
      <c r="B66" s="141"/>
      <c r="C66" s="141"/>
      <c r="D66" s="141"/>
      <c r="E66" s="141"/>
      <c r="F66" s="141"/>
      <c r="G66" s="141"/>
      <c r="H66" s="141"/>
      <c r="I66" s="84"/>
    </row>
    <row r="67" spans="1:9" ht="9.75">
      <c r="A67" s="69"/>
      <c r="B67" s="85"/>
      <c r="C67" s="142"/>
      <c r="D67" s="142"/>
      <c r="E67" s="142"/>
      <c r="F67" s="142"/>
      <c r="G67" s="142"/>
      <c r="H67" s="142"/>
      <c r="I67" s="142"/>
    </row>
    <row r="68" spans="1:9" ht="9.75">
      <c r="A68" s="69"/>
      <c r="B68" s="143"/>
      <c r="C68" s="143"/>
      <c r="D68" s="143"/>
      <c r="E68" s="143"/>
      <c r="F68" s="143"/>
      <c r="G68" s="143"/>
      <c r="H68" s="143"/>
      <c r="I68" s="143"/>
    </row>
    <row r="69" spans="1:9" ht="9.75">
      <c r="A69" s="69"/>
      <c r="B69" s="37"/>
      <c r="C69" s="36"/>
      <c r="D69" s="67"/>
      <c r="E69" s="67"/>
      <c r="F69" s="67"/>
      <c r="G69" s="67"/>
      <c r="H69" s="67"/>
      <c r="I69" s="84"/>
    </row>
    <row r="70" spans="1:9" ht="9.75">
      <c r="A70" s="73"/>
      <c r="B70" s="74"/>
      <c r="C70" s="75"/>
      <c r="D70" s="73"/>
      <c r="E70" s="73"/>
      <c r="F70" s="73"/>
      <c r="G70" s="73"/>
      <c r="H70" s="73"/>
      <c r="I70" s="84"/>
    </row>
    <row r="71" spans="1:12" ht="48.75" customHeight="1">
      <c r="A71" s="86"/>
      <c r="B71" s="87"/>
      <c r="C71" s="43"/>
      <c r="D71" s="37"/>
      <c r="E71" s="88"/>
      <c r="F71" s="88"/>
      <c r="G71" s="88"/>
      <c r="H71" s="88"/>
      <c r="I71" s="89"/>
      <c r="J71" s="83" t="s">
        <v>102</v>
      </c>
      <c r="K71" s="76" t="s">
        <v>103</v>
      </c>
      <c r="L71" s="76" t="s">
        <v>3</v>
      </c>
    </row>
    <row r="72" spans="1:12" ht="9.75">
      <c r="A72" s="75"/>
      <c r="B72" s="74"/>
      <c r="C72" s="77"/>
      <c r="D72" s="77"/>
      <c r="E72" s="77"/>
      <c r="F72" s="77"/>
      <c r="G72" s="77"/>
      <c r="H72" s="77"/>
      <c r="I72" s="77"/>
      <c r="J72" s="78" t="e">
        <f>'[1]вед'!M104-'[1]доходы'!J61</f>
        <v>#REF!</v>
      </c>
      <c r="K72" s="79" t="e">
        <f>'[1]вед'!N104-'[1]доходы'!K61</f>
        <v>#REF!</v>
      </c>
      <c r="L72" s="79" t="e">
        <f>'[1]вед'!O104-'[1]доходы'!L61</f>
        <v>#REF!</v>
      </c>
    </row>
    <row r="73" spans="4:8" ht="9.75">
      <c r="D73" s="80"/>
      <c r="E73" s="80"/>
      <c r="F73" s="80"/>
      <c r="G73" s="80"/>
      <c r="H73" s="80"/>
    </row>
    <row r="74" spans="4:8" ht="9.75">
      <c r="D74" s="80"/>
      <c r="E74" s="80"/>
      <c r="F74" s="80"/>
      <c r="G74" s="80"/>
      <c r="H74" s="80"/>
    </row>
    <row r="75" ht="9.75">
      <c r="E75" s="80"/>
    </row>
    <row r="77" spans="6:8" ht="9.75">
      <c r="F77" s="80"/>
      <c r="G77" s="80"/>
      <c r="H77" s="80"/>
    </row>
  </sheetData>
  <sheetProtection/>
  <mergeCells count="6">
    <mergeCell ref="A66:H66"/>
    <mergeCell ref="C67:I67"/>
    <mergeCell ref="B68:I68"/>
    <mergeCell ref="B64:H64"/>
    <mergeCell ref="A3:G3"/>
    <mergeCell ref="A6:K6"/>
  </mergeCells>
  <printOptions/>
  <pageMargins left="1.220472440944882" right="0.7874015748031497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1.7539062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149" t="s">
        <v>105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6" s="6" customFormat="1" ht="35.25" customHeight="1">
      <c r="A4" s="145" t="s">
        <v>190</v>
      </c>
      <c r="B4" s="145"/>
      <c r="C4" s="145"/>
      <c r="D4" s="146"/>
      <c r="E4" s="146"/>
      <c r="F4" s="146"/>
      <c r="G4" s="146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49.5" customHeight="1">
      <c r="A6" s="147" t="s">
        <v>163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26"/>
      <c r="M6" s="126"/>
      <c r="N6" s="126"/>
      <c r="O6" s="126"/>
      <c r="P6" s="126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119</v>
      </c>
      <c r="G8" s="127" t="s">
        <v>164</v>
      </c>
      <c r="H8" s="19" t="s">
        <v>0</v>
      </c>
      <c r="I8" s="19" t="s">
        <v>11</v>
      </c>
      <c r="J8" s="19" t="s">
        <v>12</v>
      </c>
      <c r="K8" s="19" t="s">
        <v>13</v>
      </c>
      <c r="L8" s="20" t="s">
        <v>1</v>
      </c>
      <c r="M8" s="20" t="s">
        <v>14</v>
      </c>
      <c r="N8" s="20" t="s">
        <v>2</v>
      </c>
      <c r="O8" s="20" t="s">
        <v>3</v>
      </c>
    </row>
    <row r="9" spans="1:15" ht="38.25" customHeight="1">
      <c r="A9" s="17" t="s">
        <v>113</v>
      </c>
      <c r="B9" s="91" t="s">
        <v>61</v>
      </c>
      <c r="C9" s="97">
        <v>911</v>
      </c>
      <c r="D9" s="98"/>
      <c r="E9" s="98"/>
      <c r="F9" s="98"/>
      <c r="G9" s="132" t="s">
        <v>175</v>
      </c>
      <c r="H9" s="19"/>
      <c r="I9" s="19"/>
      <c r="J9" s="19"/>
      <c r="K9" s="19"/>
      <c r="L9" s="20"/>
      <c r="M9" s="20"/>
      <c r="N9" s="20"/>
      <c r="O9" s="20"/>
    </row>
    <row r="10" spans="1:15" ht="16.5" customHeight="1">
      <c r="A10" s="21" t="s">
        <v>15</v>
      </c>
      <c r="B10" s="92" t="s">
        <v>16</v>
      </c>
      <c r="C10" s="99" t="s">
        <v>17</v>
      </c>
      <c r="D10" s="100" t="s">
        <v>18</v>
      </c>
      <c r="E10" s="100"/>
      <c r="F10" s="100"/>
      <c r="G10" s="101">
        <f>G11+G14</f>
        <v>-81.6</v>
      </c>
      <c r="H10" s="3">
        <f>SUM(H11:H14)</f>
        <v>195.89999999999998</v>
      </c>
      <c r="I10" s="3">
        <f>SUM(I11:I14)</f>
        <v>46.89999999999998</v>
      </c>
      <c r="J10" s="3">
        <f>SUM(J11:J14)</f>
        <v>91.39999999999998</v>
      </c>
      <c r="K10" s="3">
        <f>SUM(K11:K14)</f>
        <v>91.39999999999998</v>
      </c>
      <c r="L10" s="22" t="e">
        <f>#REF!+#REF!</f>
        <v>#REF!</v>
      </c>
      <c r="M10" s="22" t="e">
        <f>#REF!+#REF!</f>
        <v>#REF!</v>
      </c>
      <c r="N10" s="22" t="e">
        <f>#REF!+#REF!</f>
        <v>#REF!</v>
      </c>
      <c r="O10" s="22" t="e">
        <f>#REF!+#REF!</f>
        <v>#REF!</v>
      </c>
    </row>
    <row r="11" spans="1:15" ht="15.75" customHeight="1">
      <c r="A11" s="21" t="s">
        <v>19</v>
      </c>
      <c r="B11" s="2" t="s">
        <v>21</v>
      </c>
      <c r="C11" s="102">
        <v>911</v>
      </c>
      <c r="D11" s="107" t="s">
        <v>22</v>
      </c>
      <c r="E11" s="105"/>
      <c r="F11" s="105"/>
      <c r="G11" s="104">
        <f>G12</f>
        <v>-80.3</v>
      </c>
      <c r="H11" s="23"/>
      <c r="I11" s="23"/>
      <c r="J11" s="23"/>
      <c r="K11" s="23"/>
      <c r="L11" s="24">
        <f aca="true" t="shared" si="0" ref="L11:O12">L12</f>
        <v>0</v>
      </c>
      <c r="M11" s="24">
        <f t="shared" si="0"/>
        <v>0</v>
      </c>
      <c r="N11" s="24">
        <f t="shared" si="0"/>
        <v>0</v>
      </c>
      <c r="O11" s="24">
        <f t="shared" si="0"/>
        <v>40</v>
      </c>
    </row>
    <row r="12" spans="1:15" ht="15.75" customHeight="1">
      <c r="A12" s="26" t="s">
        <v>148</v>
      </c>
      <c r="B12" s="92" t="s">
        <v>120</v>
      </c>
      <c r="C12" s="102">
        <v>911</v>
      </c>
      <c r="D12" s="103" t="s">
        <v>22</v>
      </c>
      <c r="E12" s="103" t="s">
        <v>138</v>
      </c>
      <c r="F12" s="103"/>
      <c r="G12" s="106">
        <f>G13</f>
        <v>-80.3</v>
      </c>
      <c r="H12" s="28"/>
      <c r="I12" s="28"/>
      <c r="J12" s="28"/>
      <c r="K12" s="28"/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40</v>
      </c>
    </row>
    <row r="13" spans="1:15" ht="17.25" customHeight="1">
      <c r="A13" s="26"/>
      <c r="B13" s="92" t="s">
        <v>117</v>
      </c>
      <c r="C13" s="102">
        <v>911</v>
      </c>
      <c r="D13" s="103" t="s">
        <v>22</v>
      </c>
      <c r="E13" s="103" t="s">
        <v>138</v>
      </c>
      <c r="F13" s="103" t="s">
        <v>118</v>
      </c>
      <c r="G13" s="106">
        <v>-80.3</v>
      </c>
      <c r="H13" s="28"/>
      <c r="I13" s="28"/>
      <c r="J13" s="28"/>
      <c r="K13" s="28"/>
      <c r="L13" s="29">
        <f>40-40</f>
        <v>0</v>
      </c>
      <c r="M13" s="29">
        <f>0+40-40</f>
        <v>0</v>
      </c>
      <c r="N13" s="29">
        <f>0+40-40</f>
        <v>0</v>
      </c>
      <c r="O13" s="29">
        <f>0+40</f>
        <v>40</v>
      </c>
    </row>
    <row r="14" spans="1:15" ht="16.5" customHeight="1">
      <c r="A14" s="21" t="s">
        <v>20</v>
      </c>
      <c r="B14" s="2" t="s">
        <v>23</v>
      </c>
      <c r="C14" s="102">
        <v>911</v>
      </c>
      <c r="D14" s="107" t="s">
        <v>24</v>
      </c>
      <c r="E14" s="105"/>
      <c r="F14" s="105"/>
      <c r="G14" s="104">
        <f>G15</f>
        <v>-1.3</v>
      </c>
      <c r="H14" s="30">
        <f>259.5+21.4-12-73</f>
        <v>195.89999999999998</v>
      </c>
      <c r="I14" s="30">
        <f>339.5+21.4-15-111-55-73-60</f>
        <v>46.89999999999998</v>
      </c>
      <c r="J14" s="30">
        <f>589.5+21.4-30-350-6.5-73-60</f>
        <v>91.39999999999998</v>
      </c>
      <c r="K14" s="30">
        <f>424.5+21.4-115-6.5-100-73-60</f>
        <v>91.39999999999998</v>
      </c>
      <c r="L14" s="24" t="e">
        <f>#REF!+#REF!+#REF!</f>
        <v>#REF!</v>
      </c>
      <c r="M14" s="24" t="e">
        <f>#REF!+#REF!+#REF!</f>
        <v>#REF!</v>
      </c>
      <c r="N14" s="24" t="e">
        <f>#REF!+#REF!+#REF!</f>
        <v>#REF!</v>
      </c>
      <c r="O14" s="24" t="e">
        <f>#REF!+#REF!+#REF!</f>
        <v>#REF!</v>
      </c>
    </row>
    <row r="15" spans="1:15" ht="12.75">
      <c r="A15" s="26"/>
      <c r="B15" s="92" t="s">
        <v>145</v>
      </c>
      <c r="C15" s="102">
        <v>911</v>
      </c>
      <c r="D15" s="103" t="s">
        <v>24</v>
      </c>
      <c r="E15" s="96" t="s">
        <v>146</v>
      </c>
      <c r="F15" s="103"/>
      <c r="G15" s="106">
        <f>G16</f>
        <v>-1.3</v>
      </c>
      <c r="H15" s="31"/>
      <c r="I15" s="31"/>
      <c r="J15" s="31"/>
      <c r="K15" s="31"/>
      <c r="L15" s="29"/>
      <c r="M15" s="29"/>
      <c r="N15" s="29"/>
      <c r="O15" s="29"/>
    </row>
    <row r="16" spans="1:15" ht="15" customHeight="1">
      <c r="A16" s="26"/>
      <c r="B16" s="92" t="s">
        <v>117</v>
      </c>
      <c r="C16" s="102">
        <v>911</v>
      </c>
      <c r="D16" s="103" t="s">
        <v>24</v>
      </c>
      <c r="E16" s="96" t="s">
        <v>146</v>
      </c>
      <c r="F16" s="103" t="s">
        <v>118</v>
      </c>
      <c r="G16" s="106">
        <v>-1.3</v>
      </c>
      <c r="H16" s="31"/>
      <c r="I16" s="31"/>
      <c r="J16" s="31"/>
      <c r="K16" s="31"/>
      <c r="L16" s="29"/>
      <c r="M16" s="29"/>
      <c r="N16" s="29"/>
      <c r="O16" s="29"/>
    </row>
    <row r="17" spans="1:15" ht="15.75" customHeight="1">
      <c r="A17" s="21" t="s">
        <v>124</v>
      </c>
      <c r="B17" s="92" t="s">
        <v>56</v>
      </c>
      <c r="C17" s="102">
        <v>911</v>
      </c>
      <c r="D17" s="100" t="s">
        <v>54</v>
      </c>
      <c r="E17" s="103"/>
      <c r="F17" s="103"/>
      <c r="G17" s="104">
        <f>G18</f>
        <v>-60.3</v>
      </c>
      <c r="H17" s="28"/>
      <c r="I17" s="28"/>
      <c r="J17" s="28"/>
      <c r="K17" s="28"/>
      <c r="L17" s="29"/>
      <c r="M17" s="29"/>
      <c r="N17" s="29"/>
      <c r="O17" s="29"/>
    </row>
    <row r="18" spans="1:15" ht="15.75" customHeight="1">
      <c r="A18" s="26" t="s">
        <v>125</v>
      </c>
      <c r="B18" s="2" t="s">
        <v>57</v>
      </c>
      <c r="C18" s="102">
        <v>911</v>
      </c>
      <c r="D18" s="100" t="s">
        <v>55</v>
      </c>
      <c r="E18" s="103"/>
      <c r="F18" s="103"/>
      <c r="G18" s="104">
        <f>G19</f>
        <v>-60.3</v>
      </c>
      <c r="H18" s="28"/>
      <c r="I18" s="28"/>
      <c r="J18" s="28"/>
      <c r="K18" s="28"/>
      <c r="L18" s="29"/>
      <c r="M18" s="29"/>
      <c r="N18" s="29"/>
      <c r="O18" s="29"/>
    </row>
    <row r="19" spans="1:15" ht="21">
      <c r="A19" s="26" t="s">
        <v>126</v>
      </c>
      <c r="B19" s="94" t="s">
        <v>59</v>
      </c>
      <c r="C19" s="102">
        <v>911</v>
      </c>
      <c r="D19" s="103" t="s">
        <v>55</v>
      </c>
      <c r="E19" s="103" t="s">
        <v>141</v>
      </c>
      <c r="F19" s="103"/>
      <c r="G19" s="106">
        <f>G20</f>
        <v>-60.3</v>
      </c>
      <c r="H19" s="28"/>
      <c r="I19" s="28"/>
      <c r="J19" s="28"/>
      <c r="K19" s="28"/>
      <c r="L19" s="29"/>
      <c r="M19" s="29"/>
      <c r="N19" s="29"/>
      <c r="O19" s="29"/>
    </row>
    <row r="20" spans="1:15" ht="15" customHeight="1">
      <c r="A20" s="26"/>
      <c r="B20" s="92" t="s">
        <v>131</v>
      </c>
      <c r="C20" s="102">
        <v>911</v>
      </c>
      <c r="D20" s="103" t="s">
        <v>55</v>
      </c>
      <c r="E20" s="103" t="s">
        <v>141</v>
      </c>
      <c r="F20" s="103" t="s">
        <v>114</v>
      </c>
      <c r="G20" s="106">
        <v>-60.3</v>
      </c>
      <c r="H20" s="28"/>
      <c r="I20" s="28"/>
      <c r="J20" s="28"/>
      <c r="K20" s="28"/>
      <c r="L20" s="29"/>
      <c r="M20" s="29"/>
      <c r="N20" s="29"/>
      <c r="O20" s="29"/>
    </row>
    <row r="21" spans="1:15" ht="15" customHeight="1">
      <c r="A21" s="21" t="s">
        <v>25</v>
      </c>
      <c r="B21" s="92" t="s">
        <v>26</v>
      </c>
      <c r="C21" s="102">
        <v>911</v>
      </c>
      <c r="D21" s="100" t="s">
        <v>27</v>
      </c>
      <c r="E21" s="100"/>
      <c r="F21" s="100"/>
      <c r="G21" s="130" t="str">
        <f>G22</f>
        <v>+1062,4</v>
      </c>
      <c r="H21" s="3">
        <f>SUM(H22:H23)</f>
        <v>0</v>
      </c>
      <c r="I21" s="3">
        <f>SUM(I22:I23)</f>
        <v>4532.02</v>
      </c>
      <c r="J21" s="3">
        <f>SUM(J22:J23)</f>
        <v>4435</v>
      </c>
      <c r="K21" s="3">
        <f>SUM(K22:K23)</f>
        <v>1285</v>
      </c>
      <c r="L21" s="22" t="e">
        <f>#REF!+L22+#REF!</f>
        <v>#REF!</v>
      </c>
      <c r="M21" s="22" t="e">
        <f>#REF!+M22+#REF!</f>
        <v>#REF!</v>
      </c>
      <c r="N21" s="22" t="e">
        <f>#REF!+N22+#REF!</f>
        <v>#REF!</v>
      </c>
      <c r="O21" s="22" t="e">
        <f>#REF!+O22+#REF!</f>
        <v>#REF!</v>
      </c>
    </row>
    <row r="22" spans="1:15" ht="16.5" customHeight="1">
      <c r="A22" s="26" t="s">
        <v>28</v>
      </c>
      <c r="B22" s="2" t="s">
        <v>29</v>
      </c>
      <c r="C22" s="102">
        <v>911</v>
      </c>
      <c r="D22" s="107" t="s">
        <v>30</v>
      </c>
      <c r="E22" s="105"/>
      <c r="F22" s="105"/>
      <c r="G22" s="131" t="s">
        <v>173</v>
      </c>
      <c r="H22" s="25">
        <f>10-10</f>
        <v>0</v>
      </c>
      <c r="I22" s="25">
        <f>3260+250+15+85+30+100+336.67+355.35+100</f>
        <v>4532.02</v>
      </c>
      <c r="J22" s="25">
        <f>1705+30+10+350+60+30+1200+250+800</f>
        <v>4435</v>
      </c>
      <c r="K22" s="25">
        <f>60+85+1140</f>
        <v>1285</v>
      </c>
      <c r="L22" s="24" t="e">
        <f>SUM(#REF!,#REF!,#REF!,#REF!,#REF!,L26,#REF!,#REF!,#REF!,#REF!,#REF!,#REF!)</f>
        <v>#REF!</v>
      </c>
      <c r="M22" s="24" t="e">
        <f>SUM(#REF!,#REF!,#REF!,#REF!,#REF!,M26,#REF!,#REF!,#REF!,#REF!,#REF!,#REF!)</f>
        <v>#REF!</v>
      </c>
      <c r="N22" s="24" t="e">
        <f>SUM(#REF!,#REF!,#REF!,#REF!,#REF!,N26,#REF!,#REF!,#REF!,#REF!,#REF!,#REF!)</f>
        <v>#REF!</v>
      </c>
      <c r="O22" s="24" t="e">
        <f>SUM(#REF!,#REF!,#REF!,#REF!,#REF!,O26,#REF!,#REF!,#REF!,#REF!,#REF!,#REF!)</f>
        <v>#REF!</v>
      </c>
    </row>
    <row r="23" spans="1:15" ht="15.75" customHeight="1">
      <c r="A23" s="26" t="s">
        <v>108</v>
      </c>
      <c r="B23" s="92" t="s">
        <v>31</v>
      </c>
      <c r="C23" s="102">
        <v>911</v>
      </c>
      <c r="D23" s="96" t="s">
        <v>30</v>
      </c>
      <c r="E23" s="96" t="s">
        <v>132</v>
      </c>
      <c r="F23" s="105"/>
      <c r="G23" s="128" t="str">
        <f>G24</f>
        <v>+54,0</v>
      </c>
      <c r="H23" s="25"/>
      <c r="I23" s="25"/>
      <c r="J23" s="25"/>
      <c r="K23" s="25"/>
      <c r="L23" s="24"/>
      <c r="M23" s="24"/>
      <c r="N23" s="24"/>
      <c r="O23" s="24"/>
    </row>
    <row r="24" spans="1:15" ht="21">
      <c r="A24" s="26"/>
      <c r="B24" s="94" t="s">
        <v>62</v>
      </c>
      <c r="C24" s="102">
        <v>911</v>
      </c>
      <c r="D24" s="103" t="s">
        <v>30</v>
      </c>
      <c r="E24" s="96" t="s">
        <v>133</v>
      </c>
      <c r="F24" s="103"/>
      <c r="G24" s="128" t="str">
        <f>G25</f>
        <v>+54,0</v>
      </c>
      <c r="H24" s="28"/>
      <c r="I24" s="28"/>
      <c r="J24" s="28"/>
      <c r="K24" s="28"/>
      <c r="L24" s="29"/>
      <c r="M24" s="29"/>
      <c r="N24" s="29"/>
      <c r="O24" s="29"/>
    </row>
    <row r="25" spans="1:15" ht="12.75">
      <c r="A25" s="26"/>
      <c r="B25" s="92" t="s">
        <v>131</v>
      </c>
      <c r="C25" s="102">
        <v>911</v>
      </c>
      <c r="D25" s="103" t="s">
        <v>30</v>
      </c>
      <c r="E25" s="96" t="s">
        <v>133</v>
      </c>
      <c r="F25" s="103" t="s">
        <v>114</v>
      </c>
      <c r="G25" s="129" t="s">
        <v>167</v>
      </c>
      <c r="H25" s="28"/>
      <c r="I25" s="28"/>
      <c r="J25" s="28"/>
      <c r="K25" s="28"/>
      <c r="L25" s="29"/>
      <c r="M25" s="29"/>
      <c r="N25" s="29"/>
      <c r="O25" s="29"/>
    </row>
    <row r="26" spans="1:15" ht="12.75">
      <c r="A26" s="26" t="s">
        <v>127</v>
      </c>
      <c r="B26" s="92" t="s">
        <v>32</v>
      </c>
      <c r="C26" s="102">
        <v>911</v>
      </c>
      <c r="D26" s="96" t="s">
        <v>30</v>
      </c>
      <c r="E26" s="96" t="s">
        <v>134</v>
      </c>
      <c r="F26" s="105"/>
      <c r="G26" s="128" t="str">
        <f>G27</f>
        <v>+580,4</v>
      </c>
      <c r="H26" s="25"/>
      <c r="I26" s="25"/>
      <c r="J26" s="25"/>
      <c r="K26" s="25"/>
      <c r="L26" s="27" t="e">
        <f>#REF!</f>
        <v>#REF!</v>
      </c>
      <c r="M26" s="27" t="e">
        <f>#REF!</f>
        <v>#REF!</v>
      </c>
      <c r="N26" s="27" t="e">
        <f>#REF!</f>
        <v>#REF!</v>
      </c>
      <c r="O26" s="27" t="e">
        <f>#REF!</f>
        <v>#REF!</v>
      </c>
    </row>
    <row r="27" spans="1:15" ht="21">
      <c r="A27" s="26"/>
      <c r="B27" s="92" t="s">
        <v>63</v>
      </c>
      <c r="C27" s="102">
        <v>911</v>
      </c>
      <c r="D27" s="103" t="s">
        <v>30</v>
      </c>
      <c r="E27" s="96" t="s">
        <v>135</v>
      </c>
      <c r="F27" s="103"/>
      <c r="G27" s="128" t="str">
        <f>G28</f>
        <v>+580,4</v>
      </c>
      <c r="H27" s="28"/>
      <c r="I27" s="28"/>
      <c r="J27" s="28"/>
      <c r="K27" s="28"/>
      <c r="L27" s="29"/>
      <c r="M27" s="29"/>
      <c r="N27" s="29"/>
      <c r="O27" s="29"/>
    </row>
    <row r="28" spans="1:15" ht="12.75">
      <c r="A28" s="26"/>
      <c r="B28" s="92" t="s">
        <v>131</v>
      </c>
      <c r="C28" s="102">
        <v>911</v>
      </c>
      <c r="D28" s="103" t="s">
        <v>30</v>
      </c>
      <c r="E28" s="96" t="s">
        <v>135</v>
      </c>
      <c r="F28" s="103" t="s">
        <v>114</v>
      </c>
      <c r="G28" s="129" t="s">
        <v>168</v>
      </c>
      <c r="H28" s="28"/>
      <c r="I28" s="28"/>
      <c r="J28" s="28"/>
      <c r="K28" s="28"/>
      <c r="L28" s="29"/>
      <c r="M28" s="29"/>
      <c r="N28" s="29"/>
      <c r="O28" s="29"/>
    </row>
    <row r="29" spans="1:15" ht="12.75">
      <c r="A29" s="26" t="s">
        <v>128</v>
      </c>
      <c r="B29" s="92" t="s">
        <v>64</v>
      </c>
      <c r="C29" s="102">
        <v>911</v>
      </c>
      <c r="D29" s="103" t="s">
        <v>30</v>
      </c>
      <c r="E29" s="96" t="s">
        <v>136</v>
      </c>
      <c r="F29" s="103"/>
      <c r="G29" s="128" t="str">
        <f>G30</f>
        <v>+428,0</v>
      </c>
      <c r="H29" s="28"/>
      <c r="I29" s="28"/>
      <c r="J29" s="28"/>
      <c r="K29" s="28"/>
      <c r="L29" s="29"/>
      <c r="M29" s="29"/>
      <c r="N29" s="29"/>
      <c r="O29" s="29"/>
    </row>
    <row r="30" spans="1:15" ht="12.75">
      <c r="A30" s="26"/>
      <c r="B30" s="92" t="s">
        <v>65</v>
      </c>
      <c r="C30" s="102">
        <v>911</v>
      </c>
      <c r="D30" s="103" t="s">
        <v>30</v>
      </c>
      <c r="E30" s="96" t="s">
        <v>137</v>
      </c>
      <c r="F30" s="103"/>
      <c r="G30" s="128" t="str">
        <f>G31</f>
        <v>+428,0</v>
      </c>
      <c r="H30" s="28"/>
      <c r="I30" s="28"/>
      <c r="J30" s="28"/>
      <c r="K30" s="28"/>
      <c r="L30" s="29"/>
      <c r="M30" s="29"/>
      <c r="N30" s="29"/>
      <c r="O30" s="29"/>
    </row>
    <row r="31" spans="1:15" ht="12.75">
      <c r="A31" s="26"/>
      <c r="B31" s="92" t="s">
        <v>131</v>
      </c>
      <c r="C31" s="102">
        <v>911</v>
      </c>
      <c r="D31" s="103" t="s">
        <v>30</v>
      </c>
      <c r="E31" s="96" t="s">
        <v>137</v>
      </c>
      <c r="F31" s="103" t="s">
        <v>114</v>
      </c>
      <c r="G31" s="129" t="s">
        <v>169</v>
      </c>
      <c r="H31" s="28"/>
      <c r="I31" s="28"/>
      <c r="J31" s="28"/>
      <c r="K31" s="28"/>
      <c r="L31" s="29"/>
      <c r="M31" s="29"/>
      <c r="N31" s="29"/>
      <c r="O31" s="29"/>
    </row>
    <row r="32" spans="1:15" ht="16.5" customHeight="1">
      <c r="A32" s="32" t="s">
        <v>33</v>
      </c>
      <c r="B32" s="92" t="s">
        <v>34</v>
      </c>
      <c r="C32" s="102">
        <v>911</v>
      </c>
      <c r="D32" s="100" t="s">
        <v>35</v>
      </c>
      <c r="E32" s="100"/>
      <c r="F32" s="100"/>
      <c r="G32" s="104">
        <f>G33</f>
        <v>-254.7</v>
      </c>
      <c r="H32" s="33" t="e">
        <f>SUM(#REF!)</f>
        <v>#REF!</v>
      </c>
      <c r="I32" s="33" t="e">
        <f>SUM(#REF!)</f>
        <v>#REF!</v>
      </c>
      <c r="J32" s="33" t="e">
        <f>SUM(#REF!)</f>
        <v>#REF!</v>
      </c>
      <c r="K32" s="33" t="e">
        <f>SUM(#REF!)</f>
        <v>#REF!</v>
      </c>
      <c r="L32" s="22" t="e">
        <f>#REF!</f>
        <v>#REF!</v>
      </c>
      <c r="M32" s="22" t="e">
        <f>#REF!</f>
        <v>#REF!</v>
      </c>
      <c r="N32" s="22" t="e">
        <f>#REF!</f>
        <v>#REF!</v>
      </c>
      <c r="O32" s="22" t="e">
        <f>#REF!</f>
        <v>#REF!</v>
      </c>
    </row>
    <row r="33" spans="1:15" ht="16.5" customHeight="1">
      <c r="A33" s="26" t="s">
        <v>36</v>
      </c>
      <c r="B33" s="2" t="s">
        <v>107</v>
      </c>
      <c r="C33" s="102">
        <v>911</v>
      </c>
      <c r="D33" s="100" t="s">
        <v>106</v>
      </c>
      <c r="E33" s="100"/>
      <c r="F33" s="100"/>
      <c r="G33" s="104">
        <f>G34</f>
        <v>-254.7</v>
      </c>
      <c r="H33" s="33"/>
      <c r="I33" s="33"/>
      <c r="J33" s="33"/>
      <c r="K33" s="33"/>
      <c r="L33" s="22"/>
      <c r="M33" s="22"/>
      <c r="N33" s="22"/>
      <c r="O33" s="22"/>
    </row>
    <row r="34" spans="1:15" ht="41.25">
      <c r="A34" s="26" t="s">
        <v>37</v>
      </c>
      <c r="B34" s="93" t="s">
        <v>121</v>
      </c>
      <c r="C34" s="102">
        <v>911</v>
      </c>
      <c r="D34" s="103" t="s">
        <v>106</v>
      </c>
      <c r="E34" s="103" t="s">
        <v>140</v>
      </c>
      <c r="F34" s="103"/>
      <c r="G34" s="106">
        <f>G35</f>
        <v>-254.7</v>
      </c>
      <c r="H34" s="33"/>
      <c r="I34" s="33"/>
      <c r="J34" s="33"/>
      <c r="K34" s="33"/>
      <c r="L34" s="22"/>
      <c r="M34" s="22"/>
      <c r="N34" s="22"/>
      <c r="O34" s="22"/>
    </row>
    <row r="35" spans="1:15" ht="16.5" customHeight="1">
      <c r="A35" s="32"/>
      <c r="B35" s="92" t="s">
        <v>131</v>
      </c>
      <c r="C35" s="102">
        <v>911</v>
      </c>
      <c r="D35" s="103" t="s">
        <v>106</v>
      </c>
      <c r="E35" s="103" t="s">
        <v>140</v>
      </c>
      <c r="F35" s="103" t="s">
        <v>114</v>
      </c>
      <c r="G35" s="106">
        <v>-254.7</v>
      </c>
      <c r="H35" s="33"/>
      <c r="I35" s="33"/>
      <c r="J35" s="33"/>
      <c r="K35" s="33"/>
      <c r="L35" s="22"/>
      <c r="M35" s="22"/>
      <c r="N35" s="22"/>
      <c r="O35" s="22"/>
    </row>
    <row r="36" spans="1:15" ht="16.5" customHeight="1">
      <c r="A36" s="21" t="s">
        <v>38</v>
      </c>
      <c r="B36" s="92" t="s">
        <v>39</v>
      </c>
      <c r="C36" s="102">
        <v>911</v>
      </c>
      <c r="D36" s="100" t="s">
        <v>40</v>
      </c>
      <c r="E36" s="100"/>
      <c r="F36" s="100"/>
      <c r="G36" s="130" t="str">
        <f>G37</f>
        <v>+60,3</v>
      </c>
      <c r="H36" s="3">
        <f>SUM(H37:H41)</f>
        <v>240</v>
      </c>
      <c r="I36" s="3">
        <f>SUM(I37:I41)</f>
        <v>1149.33</v>
      </c>
      <c r="J36" s="3">
        <f>SUM(J37:J41)</f>
        <v>353.33</v>
      </c>
      <c r="K36" s="3">
        <f>SUM(K37:K41)</f>
        <v>308.34000000000003</v>
      </c>
      <c r="L36" s="22" t="e">
        <f>L37+#REF!</f>
        <v>#REF!</v>
      </c>
      <c r="M36" s="22" t="e">
        <f>M37+#REF!</f>
        <v>#REF!</v>
      </c>
      <c r="N36" s="22" t="e">
        <f>N37+#REF!</f>
        <v>#REF!</v>
      </c>
      <c r="O36" s="22" t="e">
        <f>O37+#REF!</f>
        <v>#REF!</v>
      </c>
    </row>
    <row r="37" spans="1:15" ht="15" customHeight="1">
      <c r="A37" s="26" t="s">
        <v>41</v>
      </c>
      <c r="B37" s="2" t="s">
        <v>42</v>
      </c>
      <c r="C37" s="102">
        <v>911</v>
      </c>
      <c r="D37" s="100" t="s">
        <v>43</v>
      </c>
      <c r="E37" s="103"/>
      <c r="F37" s="103"/>
      <c r="G37" s="131" t="s">
        <v>174</v>
      </c>
      <c r="H37" s="28">
        <f>100+100+12+28</f>
        <v>240</v>
      </c>
      <c r="I37" s="28">
        <f>1000+133.33+5+11-272+272</f>
        <v>1149.33</v>
      </c>
      <c r="J37" s="28">
        <f>250+103.33</f>
        <v>353.33</v>
      </c>
      <c r="K37" s="28">
        <f>150+133.34+25</f>
        <v>308.34000000000003</v>
      </c>
      <c r="L37" s="22" t="e">
        <f>SUM(L39,#REF!,#REF!,#REF!,#REF!,#REF!,#REF!,#REF!,#REF!,#REF!,#REF!,#REF!,#REF!,#REF!,#REF!,#REF!,#REF!,L41,#REF!,#REF!,#REF!,#REF!,#REF!)</f>
        <v>#REF!</v>
      </c>
      <c r="M37" s="22" t="e">
        <f>SUM(M39,#REF!,#REF!,#REF!,#REF!,#REF!,#REF!,#REF!,#REF!,#REF!,#REF!,#REF!,#REF!,#REF!,#REF!,#REF!,#REF!,M41,#REF!,#REF!,#REF!,#REF!,#REF!)</f>
        <v>#REF!</v>
      </c>
      <c r="N37" s="22" t="e">
        <f>SUM(N39,#REF!,#REF!,#REF!,#REF!,#REF!,#REF!,#REF!,#REF!,#REF!,#REF!,#REF!,#REF!,#REF!,#REF!,#REF!,#REF!,N41,#REF!,#REF!,#REF!,#REF!,#REF!)</f>
        <v>#REF!</v>
      </c>
      <c r="O37" s="22" t="e">
        <f>SUM(O39,#REF!,#REF!,#REF!,#REF!,#REF!,#REF!,#REF!,#REF!,#REF!,#REF!,#REF!,#REF!,#REF!,#REF!,#REF!,#REF!,O41,#REF!,#REF!,#REF!,#REF!,#REF!)</f>
        <v>#REF!</v>
      </c>
    </row>
    <row r="38" spans="1:15" ht="21.75" customHeight="1">
      <c r="A38" s="26" t="s">
        <v>44</v>
      </c>
      <c r="B38" s="92" t="s">
        <v>45</v>
      </c>
      <c r="C38" s="102">
        <v>911</v>
      </c>
      <c r="D38" s="103" t="s">
        <v>43</v>
      </c>
      <c r="E38" s="103" t="s">
        <v>142</v>
      </c>
      <c r="F38" s="103"/>
      <c r="G38" s="106">
        <f>G39</f>
        <v>-52</v>
      </c>
      <c r="H38" s="28"/>
      <c r="I38" s="28"/>
      <c r="J38" s="28"/>
      <c r="K38" s="28"/>
      <c r="L38" s="22"/>
      <c r="M38" s="22"/>
      <c r="N38" s="22"/>
      <c r="O38" s="22"/>
    </row>
    <row r="39" spans="1:15" ht="13.5" customHeight="1">
      <c r="A39" s="26"/>
      <c r="B39" s="92" t="s">
        <v>131</v>
      </c>
      <c r="C39" s="102">
        <v>911</v>
      </c>
      <c r="D39" s="96" t="s">
        <v>43</v>
      </c>
      <c r="E39" s="103" t="s">
        <v>142</v>
      </c>
      <c r="F39" s="96" t="s">
        <v>114</v>
      </c>
      <c r="G39" s="106">
        <v>-52</v>
      </c>
      <c r="H39" s="25"/>
      <c r="I39" s="25"/>
      <c r="J39" s="25"/>
      <c r="K39" s="25"/>
      <c r="L39" s="27" t="e">
        <f>#REF!+#REF!</f>
        <v>#REF!</v>
      </c>
      <c r="M39" s="27" t="e">
        <f>#REF!+#REF!</f>
        <v>#REF!</v>
      </c>
      <c r="N39" s="27" t="e">
        <f>#REF!+#REF!</f>
        <v>#REF!</v>
      </c>
      <c r="O39" s="27" t="e">
        <f>#REF!+#REF!</f>
        <v>#REF!</v>
      </c>
    </row>
    <row r="40" spans="1:15" ht="23.25" customHeight="1">
      <c r="A40" s="34" t="s">
        <v>129</v>
      </c>
      <c r="B40" s="92" t="s">
        <v>46</v>
      </c>
      <c r="C40" s="102">
        <v>911</v>
      </c>
      <c r="D40" s="103" t="s">
        <v>43</v>
      </c>
      <c r="E40" s="96" t="s">
        <v>143</v>
      </c>
      <c r="F40" s="103"/>
      <c r="G40" s="128" t="str">
        <f>G41</f>
        <v>+46,0</v>
      </c>
      <c r="H40" s="28"/>
      <c r="I40" s="28"/>
      <c r="J40" s="28"/>
      <c r="K40" s="28"/>
      <c r="L40" s="29"/>
      <c r="M40" s="29"/>
      <c r="N40" s="29"/>
      <c r="O40" s="29"/>
    </row>
    <row r="41" spans="1:15" ht="16.5" customHeight="1">
      <c r="A41" s="34"/>
      <c r="B41" s="92" t="s">
        <v>131</v>
      </c>
      <c r="C41" s="102">
        <v>911</v>
      </c>
      <c r="D41" s="96" t="s">
        <v>43</v>
      </c>
      <c r="E41" s="96" t="s">
        <v>143</v>
      </c>
      <c r="F41" s="103" t="s">
        <v>114</v>
      </c>
      <c r="G41" s="129" t="s">
        <v>170</v>
      </c>
      <c r="H41" s="25"/>
      <c r="I41" s="25"/>
      <c r="J41" s="25"/>
      <c r="K41" s="25"/>
      <c r="L41" s="27" t="e">
        <f>#REF!</f>
        <v>#REF!</v>
      </c>
      <c r="M41" s="27" t="e">
        <f>#REF!</f>
        <v>#REF!</v>
      </c>
      <c r="N41" s="27" t="e">
        <f>#REF!</f>
        <v>#REF!</v>
      </c>
      <c r="O41" s="27" t="e">
        <f>#REF!</f>
        <v>#REF!</v>
      </c>
    </row>
    <row r="42" spans="1:15" ht="18" customHeight="1">
      <c r="A42" s="34" t="s">
        <v>130</v>
      </c>
      <c r="B42" s="92" t="s">
        <v>112</v>
      </c>
      <c r="C42" s="102">
        <v>911</v>
      </c>
      <c r="D42" s="96" t="s">
        <v>43</v>
      </c>
      <c r="E42" s="96" t="s">
        <v>144</v>
      </c>
      <c r="F42" s="103"/>
      <c r="G42" s="128" t="str">
        <f>G43</f>
        <v>+66,3</v>
      </c>
      <c r="H42" s="25"/>
      <c r="I42" s="25"/>
      <c r="J42" s="25"/>
      <c r="K42" s="25"/>
      <c r="L42" s="27"/>
      <c r="M42" s="27"/>
      <c r="N42" s="27"/>
      <c r="O42" s="27"/>
    </row>
    <row r="43" spans="1:15" ht="17.25" customHeight="1">
      <c r="A43" s="34"/>
      <c r="B43" s="92" t="s">
        <v>131</v>
      </c>
      <c r="C43" s="102">
        <v>911</v>
      </c>
      <c r="D43" s="96" t="s">
        <v>43</v>
      </c>
      <c r="E43" s="96" t="s">
        <v>144</v>
      </c>
      <c r="F43" s="103" t="s">
        <v>114</v>
      </c>
      <c r="G43" s="129" t="s">
        <v>171</v>
      </c>
      <c r="H43" s="25"/>
      <c r="I43" s="25"/>
      <c r="J43" s="25"/>
      <c r="K43" s="25"/>
      <c r="L43" s="27"/>
      <c r="M43" s="27"/>
      <c r="N43" s="27"/>
      <c r="O43" s="27"/>
    </row>
    <row r="44" spans="1:15" ht="15.75" customHeight="1">
      <c r="A44" s="32" t="s">
        <v>47</v>
      </c>
      <c r="B44" s="94" t="s">
        <v>48</v>
      </c>
      <c r="C44" s="108">
        <v>911</v>
      </c>
      <c r="D44" s="107" t="s">
        <v>49</v>
      </c>
      <c r="E44" s="107"/>
      <c r="F44" s="107"/>
      <c r="G44" s="130" t="str">
        <f>G45</f>
        <v>+8,6</v>
      </c>
      <c r="H44" s="33" t="e">
        <f>SUM(#REF!,#REF!)</f>
        <v>#REF!</v>
      </c>
      <c r="I44" s="33" t="e">
        <f>SUM(#REF!,#REF!)</f>
        <v>#REF!</v>
      </c>
      <c r="J44" s="33" t="e">
        <f>SUM(#REF!,#REF!)</f>
        <v>#REF!</v>
      </c>
      <c r="K44" s="33" t="e">
        <f>SUM(#REF!,#REF!)</f>
        <v>#REF!</v>
      </c>
      <c r="L44" s="22" t="e">
        <f>SUM(#REF!,#REF!)</f>
        <v>#REF!</v>
      </c>
      <c r="M44" s="22" t="e">
        <f>SUM(#REF!,#REF!)</f>
        <v>#REF!</v>
      </c>
      <c r="N44" s="22" t="e">
        <f>SUM(#REF!,#REF!)</f>
        <v>#REF!</v>
      </c>
      <c r="O44" s="22" t="e">
        <f>SUM(#REF!,#REF!)</f>
        <v>#REF!</v>
      </c>
    </row>
    <row r="45" spans="1:15" ht="17.25" customHeight="1">
      <c r="A45" s="26" t="s">
        <v>50</v>
      </c>
      <c r="B45" s="95" t="s">
        <v>58</v>
      </c>
      <c r="C45" s="108">
        <v>911</v>
      </c>
      <c r="D45" s="107" t="s">
        <v>53</v>
      </c>
      <c r="E45" s="109"/>
      <c r="F45" s="109"/>
      <c r="G45" s="130" t="str">
        <f>G46</f>
        <v>+8,6</v>
      </c>
      <c r="H45" s="33"/>
      <c r="I45" s="33"/>
      <c r="J45" s="33"/>
      <c r="K45" s="33"/>
      <c r="L45" s="22"/>
      <c r="M45" s="22"/>
      <c r="N45" s="22"/>
      <c r="O45" s="22"/>
    </row>
    <row r="46" spans="1:15" ht="21">
      <c r="A46" s="26" t="s">
        <v>51</v>
      </c>
      <c r="B46" s="94" t="s">
        <v>60</v>
      </c>
      <c r="C46" s="108">
        <v>911</v>
      </c>
      <c r="D46" s="96" t="s">
        <v>53</v>
      </c>
      <c r="E46" s="96" t="s">
        <v>139</v>
      </c>
      <c r="F46" s="107"/>
      <c r="G46" s="128" t="str">
        <f>G47</f>
        <v>+8,6</v>
      </c>
      <c r="H46" s="33"/>
      <c r="I46" s="33"/>
      <c r="J46" s="33"/>
      <c r="K46" s="33"/>
      <c r="L46" s="22"/>
      <c r="M46" s="22"/>
      <c r="N46" s="22"/>
      <c r="O46" s="22"/>
    </row>
    <row r="47" spans="1:15" ht="15" customHeight="1">
      <c r="A47" s="32"/>
      <c r="B47" s="54" t="s">
        <v>116</v>
      </c>
      <c r="C47" s="108">
        <v>911</v>
      </c>
      <c r="D47" s="96" t="s">
        <v>53</v>
      </c>
      <c r="E47" s="96" t="s">
        <v>139</v>
      </c>
      <c r="F47" s="96" t="s">
        <v>115</v>
      </c>
      <c r="G47" s="129" t="s">
        <v>172</v>
      </c>
      <c r="H47" s="33"/>
      <c r="I47" s="33"/>
      <c r="J47" s="33"/>
      <c r="K47" s="33"/>
      <c r="L47" s="22"/>
      <c r="M47" s="22"/>
      <c r="N47" s="22"/>
      <c r="O47" s="22"/>
    </row>
    <row r="48" spans="1:15" ht="13.5" customHeight="1">
      <c r="A48" s="35"/>
      <c r="B48" s="4" t="s">
        <v>52</v>
      </c>
      <c r="C48" s="110"/>
      <c r="D48" s="110"/>
      <c r="E48" s="110"/>
      <c r="F48" s="110"/>
      <c r="G48" s="130" t="str">
        <f>G9</f>
        <v>+734,7</v>
      </c>
      <c r="H48" s="1"/>
      <c r="I48" s="1"/>
      <c r="J48" s="1"/>
      <c r="K48" s="1"/>
      <c r="L48" s="22" t="e">
        <f>#REF!+#REF!</f>
        <v>#REF!</v>
      </c>
      <c r="M48" s="22" t="e">
        <f>#REF!+#REF!</f>
        <v>#REF!</v>
      </c>
      <c r="N48" s="22" t="e">
        <f>#REF!+#REF!</f>
        <v>#REF!</v>
      </c>
      <c r="O48" s="22" t="e">
        <f>#REF!+#REF!</f>
        <v>#REF!</v>
      </c>
    </row>
  </sheetData>
  <sheetProtection/>
  <mergeCells count="4">
    <mergeCell ref="A1:K1"/>
    <mergeCell ref="A3:K3"/>
    <mergeCell ref="A4:G4"/>
    <mergeCell ref="A6:K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7.50390625" style="0" customWidth="1"/>
    <col min="2" max="2" width="55.25390625" style="0" customWidth="1"/>
    <col min="3" max="3" width="18.25390625" style="0" customWidth="1"/>
    <col min="4" max="4" width="12.25390625" style="0" customWidth="1"/>
  </cols>
  <sheetData>
    <row r="2" spans="2:5" ht="12.75">
      <c r="B2" s="125"/>
      <c r="D2" s="152" t="s">
        <v>166</v>
      </c>
      <c r="E2" s="152"/>
    </row>
    <row r="4" spans="1:16" s="6" customFormat="1" ht="35.25" customHeight="1">
      <c r="A4" s="145" t="s">
        <v>189</v>
      </c>
      <c r="B4" s="145"/>
      <c r="C4" s="145"/>
      <c r="D4" s="146"/>
      <c r="E4" s="146"/>
      <c r="F4" s="146"/>
      <c r="G4" s="146"/>
      <c r="H4" s="7"/>
      <c r="I4" s="8"/>
      <c r="J4" s="8"/>
      <c r="K4" s="8"/>
      <c r="L4" s="8"/>
      <c r="M4" s="8"/>
      <c r="N4" s="8"/>
      <c r="O4" s="8"/>
      <c r="P4" s="8"/>
    </row>
    <row r="5" spans="1:16" s="6" customFormat="1" ht="35.25" customHeight="1">
      <c r="A5" s="111"/>
      <c r="B5" s="8"/>
      <c r="C5" s="8"/>
      <c r="D5" s="152" t="s">
        <v>162</v>
      </c>
      <c r="E5" s="152"/>
      <c r="F5" s="8"/>
      <c r="G5" s="8"/>
      <c r="H5" s="7"/>
      <c r="I5" s="8"/>
      <c r="J5" s="8"/>
      <c r="K5" s="8"/>
      <c r="L5" s="8"/>
      <c r="M5" s="8"/>
      <c r="N5" s="8"/>
      <c r="O5" s="8"/>
      <c r="P5" s="8"/>
    </row>
    <row r="6" spans="1:16" s="6" customFormat="1" ht="35.25" customHeight="1">
      <c r="A6" s="153"/>
      <c r="B6" s="146"/>
      <c r="C6" s="146"/>
      <c r="D6" s="112"/>
      <c r="E6" s="8"/>
      <c r="F6" s="8"/>
      <c r="G6" s="8"/>
      <c r="H6" s="7"/>
      <c r="I6" s="8"/>
      <c r="J6" s="8"/>
      <c r="K6" s="8"/>
      <c r="L6" s="8"/>
      <c r="M6" s="8"/>
      <c r="N6" s="8"/>
      <c r="O6" s="8"/>
      <c r="P6" s="8"/>
    </row>
    <row r="7" spans="1:16" s="6" customFormat="1" ht="35.25" customHeight="1">
      <c r="A7" s="145"/>
      <c r="B7" s="146"/>
      <c r="C7" s="146"/>
      <c r="D7" s="146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</row>
    <row r="8" spans="1:3" ht="31.5" customHeight="1">
      <c r="A8" s="144" t="s">
        <v>151</v>
      </c>
      <c r="B8" s="154"/>
      <c r="C8" s="154"/>
    </row>
    <row r="10" spans="1:3" ht="37.5" customHeight="1">
      <c r="A10" s="113" t="s">
        <v>4</v>
      </c>
      <c r="B10" s="114" t="s">
        <v>152</v>
      </c>
      <c r="C10" s="5" t="s">
        <v>5</v>
      </c>
    </row>
    <row r="11" spans="1:3" ht="25.5" customHeight="1">
      <c r="A11" s="115" t="s">
        <v>153</v>
      </c>
      <c r="B11" s="116" t="s">
        <v>154</v>
      </c>
      <c r="C11" s="117">
        <f>C12</f>
        <v>958.3000000000029</v>
      </c>
    </row>
    <row r="12" spans="1:3" ht="20.25" customHeight="1">
      <c r="A12" s="115" t="s">
        <v>155</v>
      </c>
      <c r="B12" s="116" t="s">
        <v>156</v>
      </c>
      <c r="C12" s="117">
        <f>C13+C14</f>
        <v>958.3000000000029</v>
      </c>
    </row>
    <row r="13" spans="1:3" ht="33" customHeight="1">
      <c r="A13" s="118" t="s">
        <v>157</v>
      </c>
      <c r="B13" s="119" t="s">
        <v>158</v>
      </c>
      <c r="C13" s="120">
        <v>-118473.8</v>
      </c>
    </row>
    <row r="14" spans="1:3" ht="34.5" customHeight="1">
      <c r="A14" s="118" t="s">
        <v>159</v>
      </c>
      <c r="B14" s="119" t="s">
        <v>160</v>
      </c>
      <c r="C14" s="121">
        <v>119432.1</v>
      </c>
    </row>
    <row r="15" spans="1:3" ht="16.5" customHeight="1">
      <c r="A15" s="122"/>
      <c r="B15" s="123" t="s">
        <v>161</v>
      </c>
      <c r="C15" s="22">
        <f>C11</f>
        <v>958.3000000000029</v>
      </c>
    </row>
  </sheetData>
  <sheetProtection/>
  <mergeCells count="6">
    <mergeCell ref="D2:E2"/>
    <mergeCell ref="A6:C6"/>
    <mergeCell ref="A7:D7"/>
    <mergeCell ref="A8:C8"/>
    <mergeCell ref="A4:G4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2016-11-22T13:39:52Z</cp:lastPrinted>
  <dcterms:created xsi:type="dcterms:W3CDTF">2001-12-26T13:25:46Z</dcterms:created>
  <dcterms:modified xsi:type="dcterms:W3CDTF">2016-11-22T13:43:33Z</dcterms:modified>
  <cp:category/>
  <cp:version/>
  <cp:contentType/>
  <cp:contentStatus/>
</cp:coreProperties>
</file>